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fikwa\Documents\website updates\"/>
    </mc:Choice>
  </mc:AlternateContent>
  <bookViews>
    <workbookView xWindow="15" yWindow="-15" windowWidth="7575" windowHeight="11640" tabRatio="620"/>
  </bookViews>
  <sheets>
    <sheet name="Departmental Data 11-12" sheetId="3" r:id="rId1"/>
    <sheet name="TaxItem Data 11-12" sheetId="1" r:id="rId2"/>
    <sheet name="Regional Data 11-12" sheetId="2" r:id="rId3"/>
  </sheets>
  <calcPr calcId="152511"/>
</workbook>
</file>

<file path=xl/calcChain.xml><?xml version="1.0" encoding="utf-8"?>
<calcChain xmlns="http://schemas.openxmlformats.org/spreadsheetml/2006/main">
  <c r="Q59" i="1" l="1"/>
  <c r="O134" i="1"/>
  <c r="O135" i="1" s="1"/>
  <c r="O95" i="2"/>
  <c r="O100" i="2" s="1"/>
  <c r="N93" i="2"/>
  <c r="N95" i="2" s="1"/>
  <c r="N100" i="2" s="1"/>
  <c r="O93" i="2"/>
  <c r="P93" i="2"/>
  <c r="P95" i="2" s="1"/>
  <c r="P100" i="2" s="1"/>
  <c r="Q60" i="2"/>
  <c r="N58" i="2"/>
  <c r="N61" i="2" s="1"/>
  <c r="N65" i="2" s="1"/>
  <c r="O58" i="2"/>
  <c r="O61" i="2" s="1"/>
  <c r="O65" i="2" s="1"/>
  <c r="P58" i="2"/>
  <c r="P61" i="2" s="1"/>
  <c r="P65" i="2" s="1"/>
  <c r="N27" i="2"/>
  <c r="N29" i="2" s="1"/>
  <c r="O27" i="2"/>
  <c r="O29" i="2" s="1"/>
  <c r="P27" i="2"/>
  <c r="P29" i="2" s="1"/>
  <c r="N135" i="1"/>
  <c r="P135" i="1"/>
  <c r="N124" i="1"/>
  <c r="O124" i="1"/>
  <c r="P124" i="1"/>
  <c r="N112" i="1"/>
  <c r="O112" i="1"/>
  <c r="P112" i="1"/>
  <c r="N90" i="1"/>
  <c r="O90" i="1"/>
  <c r="P90" i="1"/>
  <c r="N81" i="1"/>
  <c r="O81" i="1"/>
  <c r="P81" i="1"/>
  <c r="N74" i="1"/>
  <c r="O74" i="1"/>
  <c r="P74" i="1"/>
  <c r="N55" i="1"/>
  <c r="O55" i="1"/>
  <c r="P55" i="1"/>
  <c r="N50" i="1"/>
  <c r="O50" i="1"/>
  <c r="P50" i="1"/>
  <c r="N39" i="1"/>
  <c r="O39" i="1"/>
  <c r="P39" i="1"/>
  <c r="N21" i="1"/>
  <c r="O21" i="1"/>
  <c r="P21" i="1"/>
  <c r="N18" i="1"/>
  <c r="O18" i="1"/>
  <c r="P18" i="1"/>
  <c r="O91" i="1" l="1"/>
  <c r="N136" i="1"/>
  <c r="N139" i="1" s="1"/>
  <c r="O136" i="1"/>
  <c r="O139" i="1" s="1"/>
  <c r="P136" i="1"/>
  <c r="N91" i="1"/>
  <c r="P91" i="1"/>
  <c r="P6" i="3" s="1"/>
  <c r="O57" i="1"/>
  <c r="N22" i="1"/>
  <c r="N24" i="1" s="1"/>
  <c r="N57" i="1"/>
  <c r="P57" i="1"/>
  <c r="O22" i="1"/>
  <c r="O24" i="1" s="1"/>
  <c r="P22" i="1"/>
  <c r="I59" i="1"/>
  <c r="M59" i="1"/>
  <c r="J135" i="1"/>
  <c r="K135" i="1"/>
  <c r="L135" i="1"/>
  <c r="J124" i="1"/>
  <c r="K124" i="1"/>
  <c r="L124" i="1"/>
  <c r="J112" i="1"/>
  <c r="K112" i="1"/>
  <c r="L112" i="1"/>
  <c r="J93" i="2"/>
  <c r="J95" i="2" s="1"/>
  <c r="J100" i="2" s="1"/>
  <c r="K93" i="2"/>
  <c r="K95" i="2" s="1"/>
  <c r="K100" i="2" s="1"/>
  <c r="L93" i="2"/>
  <c r="L95" i="2" s="1"/>
  <c r="L100" i="2" s="1"/>
  <c r="J90" i="1"/>
  <c r="K90" i="1"/>
  <c r="L90" i="1"/>
  <c r="J81" i="1"/>
  <c r="K81" i="1"/>
  <c r="L81" i="1"/>
  <c r="J74" i="1"/>
  <c r="K74" i="1"/>
  <c r="L74" i="1"/>
  <c r="J61" i="2"/>
  <c r="J65" i="2" s="1"/>
  <c r="K61" i="2"/>
  <c r="K65" i="2" s="1"/>
  <c r="L61" i="2"/>
  <c r="L65" i="2" s="1"/>
  <c r="J39" i="1"/>
  <c r="K39" i="1"/>
  <c r="L39" i="1"/>
  <c r="J50" i="1"/>
  <c r="K50" i="1"/>
  <c r="L50" i="1"/>
  <c r="J55" i="1"/>
  <c r="K55" i="1"/>
  <c r="K57" i="1" s="1"/>
  <c r="L55" i="1"/>
  <c r="J27" i="2"/>
  <c r="J29" i="2" s="1"/>
  <c r="K27" i="2"/>
  <c r="K29" i="2" s="1"/>
  <c r="L27" i="2"/>
  <c r="L29" i="2" s="1"/>
  <c r="L21" i="1"/>
  <c r="K21" i="1"/>
  <c r="J21" i="1"/>
  <c r="L18" i="1"/>
  <c r="K18" i="1"/>
  <c r="J18" i="1"/>
  <c r="F135" i="1"/>
  <c r="G135" i="1"/>
  <c r="H135" i="1"/>
  <c r="F124" i="1"/>
  <c r="G124" i="1"/>
  <c r="H124" i="1"/>
  <c r="F112" i="1"/>
  <c r="G112" i="1"/>
  <c r="H112" i="1"/>
  <c r="P16" i="3"/>
  <c r="O16" i="3"/>
  <c r="N16" i="3"/>
  <c r="L16" i="3"/>
  <c r="K16" i="3"/>
  <c r="J16" i="3"/>
  <c r="G16" i="3"/>
  <c r="H16" i="3"/>
  <c r="F16" i="3"/>
  <c r="F93" i="2"/>
  <c r="F95" i="2" s="1"/>
  <c r="F100" i="2" s="1"/>
  <c r="G93" i="2"/>
  <c r="G95" i="2" s="1"/>
  <c r="G100" i="2" s="1"/>
  <c r="H93" i="2"/>
  <c r="H95" i="2" s="1"/>
  <c r="H100" i="2" s="1"/>
  <c r="F90" i="1"/>
  <c r="G90" i="1"/>
  <c r="H90" i="1"/>
  <c r="F81" i="1"/>
  <c r="G81" i="1"/>
  <c r="H81" i="1"/>
  <c r="F58" i="2"/>
  <c r="F61" i="2" s="1"/>
  <c r="F65" i="2" s="1"/>
  <c r="G58" i="2"/>
  <c r="G61" i="2" s="1"/>
  <c r="G65" i="2" s="1"/>
  <c r="H58" i="2"/>
  <c r="H61" i="2" s="1"/>
  <c r="H65" i="2" s="1"/>
  <c r="F55" i="1"/>
  <c r="G55" i="1"/>
  <c r="H55" i="1"/>
  <c r="F50" i="1"/>
  <c r="G50" i="1"/>
  <c r="H50" i="1"/>
  <c r="F39" i="1"/>
  <c r="G39" i="1"/>
  <c r="H39" i="1"/>
  <c r="F27" i="2"/>
  <c r="F29" i="2" s="1"/>
  <c r="G27" i="2"/>
  <c r="G29" i="2" s="1"/>
  <c r="H27" i="2"/>
  <c r="H29" i="2" s="1"/>
  <c r="G21" i="1"/>
  <c r="H21" i="1"/>
  <c r="G18" i="1"/>
  <c r="H18" i="1"/>
  <c r="F21" i="1"/>
  <c r="F18" i="1"/>
  <c r="E59" i="1"/>
  <c r="E12" i="3" s="1"/>
  <c r="E60" i="2"/>
  <c r="C16" i="3"/>
  <c r="D16" i="3"/>
  <c r="C9" i="3"/>
  <c r="D9" i="3"/>
  <c r="B9" i="3"/>
  <c r="B16" i="3"/>
  <c r="D93" i="2"/>
  <c r="D95" i="2" s="1"/>
  <c r="D100" i="2" s="1"/>
  <c r="D90" i="1"/>
  <c r="D81" i="1"/>
  <c r="D74" i="1"/>
  <c r="D135" i="1"/>
  <c r="D124" i="1"/>
  <c r="D112" i="1"/>
  <c r="D58" i="2"/>
  <c r="D61" i="2" s="1"/>
  <c r="D65" i="2" s="1"/>
  <c r="D55" i="1"/>
  <c r="D50" i="1"/>
  <c r="D39" i="1"/>
  <c r="D27" i="2"/>
  <c r="D29" i="2" s="1"/>
  <c r="D21" i="1"/>
  <c r="D18" i="1"/>
  <c r="C12" i="3"/>
  <c r="D12" i="3"/>
  <c r="F12" i="3"/>
  <c r="G12" i="3"/>
  <c r="H12" i="3"/>
  <c r="J12" i="3"/>
  <c r="K12" i="3"/>
  <c r="L12" i="3"/>
  <c r="N12" i="3"/>
  <c r="O12" i="3"/>
  <c r="P12" i="3"/>
  <c r="C135" i="1"/>
  <c r="C124" i="1"/>
  <c r="C112" i="1"/>
  <c r="C93" i="2"/>
  <c r="C95" i="2" s="1"/>
  <c r="C100" i="2" s="1"/>
  <c r="C90" i="1"/>
  <c r="C81" i="1"/>
  <c r="C74" i="1"/>
  <c r="B58" i="2"/>
  <c r="B61" i="2" s="1"/>
  <c r="B65" i="2" s="1"/>
  <c r="C58" i="2"/>
  <c r="C61" i="2" s="1"/>
  <c r="C65" i="2" s="1"/>
  <c r="C55" i="1"/>
  <c r="C50" i="1"/>
  <c r="C39" i="1"/>
  <c r="C27" i="2"/>
  <c r="C29" i="2" s="1"/>
  <c r="C21" i="1"/>
  <c r="C18" i="1"/>
  <c r="B12" i="3"/>
  <c r="B135" i="1"/>
  <c r="B124" i="1"/>
  <c r="B112" i="1"/>
  <c r="B93" i="2"/>
  <c r="B95" i="2" s="1"/>
  <c r="B100" i="2" s="1"/>
  <c r="B90" i="1"/>
  <c r="B81" i="1"/>
  <c r="B74" i="1"/>
  <c r="B55" i="1"/>
  <c r="B50" i="1"/>
  <c r="B39" i="1"/>
  <c r="B27" i="2"/>
  <c r="B29" i="2" s="1"/>
  <c r="B21" i="1"/>
  <c r="B18" i="1"/>
  <c r="P14" i="3"/>
  <c r="P13" i="3"/>
  <c r="Q38" i="1"/>
  <c r="M23" i="1"/>
  <c r="M20" i="1"/>
  <c r="M19" i="1"/>
  <c r="M21" i="1" s="1"/>
  <c r="H107" i="2"/>
  <c r="G107" i="2"/>
  <c r="F107" i="2"/>
  <c r="C107" i="2"/>
  <c r="D107" i="2"/>
  <c r="J107" i="2"/>
  <c r="K107" i="2"/>
  <c r="L107" i="2"/>
  <c r="N107" i="2"/>
  <c r="O107" i="2"/>
  <c r="P107" i="2"/>
  <c r="B107" i="2"/>
  <c r="F9" i="3"/>
  <c r="G9" i="3"/>
  <c r="H9" i="3"/>
  <c r="J9" i="3"/>
  <c r="K9" i="3"/>
  <c r="L9" i="3"/>
  <c r="N9" i="3"/>
  <c r="O9" i="3"/>
  <c r="P9" i="3"/>
  <c r="F11" i="3"/>
  <c r="G11" i="3"/>
  <c r="H11" i="3"/>
  <c r="J11" i="3"/>
  <c r="K11" i="3"/>
  <c r="L11" i="3"/>
  <c r="N11" i="3"/>
  <c r="O11" i="3"/>
  <c r="P11" i="3"/>
  <c r="F13" i="3"/>
  <c r="G13" i="3"/>
  <c r="H13" i="3"/>
  <c r="J13" i="3"/>
  <c r="K13" i="3"/>
  <c r="L13" i="3"/>
  <c r="N13" i="3"/>
  <c r="O13" i="3"/>
  <c r="F14" i="3"/>
  <c r="G14" i="3"/>
  <c r="H14" i="3"/>
  <c r="J14" i="3"/>
  <c r="K14" i="3"/>
  <c r="L14" i="3"/>
  <c r="N14" i="3"/>
  <c r="O14" i="3"/>
  <c r="F15" i="3"/>
  <c r="G15" i="3"/>
  <c r="H15" i="3"/>
  <c r="J15" i="3"/>
  <c r="K15" i="3"/>
  <c r="L15" i="3"/>
  <c r="N15" i="3"/>
  <c r="O15" i="3"/>
  <c r="P15" i="3"/>
  <c r="I4" i="2"/>
  <c r="I27" i="2" s="1"/>
  <c r="I29" i="2" s="1"/>
  <c r="M4" i="2"/>
  <c r="Q4" i="2"/>
  <c r="I5" i="2"/>
  <c r="M5" i="2"/>
  <c r="Q5" i="2"/>
  <c r="I6" i="2"/>
  <c r="M6" i="2"/>
  <c r="Q6" i="2"/>
  <c r="Q27" i="2" s="1"/>
  <c r="I7" i="2"/>
  <c r="M7" i="2"/>
  <c r="Q7" i="2"/>
  <c r="I8" i="2"/>
  <c r="M8" i="2"/>
  <c r="Q8" i="2"/>
  <c r="I9" i="2"/>
  <c r="M9" i="2"/>
  <c r="Q9" i="2"/>
  <c r="I10" i="2"/>
  <c r="M10" i="2"/>
  <c r="Q10" i="2"/>
  <c r="I11" i="2"/>
  <c r="M11" i="2"/>
  <c r="Q11" i="2"/>
  <c r="I12" i="2"/>
  <c r="M12" i="2"/>
  <c r="Q12" i="2"/>
  <c r="I13" i="2"/>
  <c r="M13" i="2"/>
  <c r="Q13" i="2"/>
  <c r="I14" i="2"/>
  <c r="M14" i="2"/>
  <c r="Q14" i="2"/>
  <c r="I15" i="2"/>
  <c r="M15" i="2"/>
  <c r="Q15" i="2"/>
  <c r="I16" i="2"/>
  <c r="M16" i="2"/>
  <c r="Q16" i="2"/>
  <c r="I17" i="2"/>
  <c r="M17" i="2"/>
  <c r="Q17" i="2"/>
  <c r="I18" i="2"/>
  <c r="M18" i="2"/>
  <c r="Q18" i="2"/>
  <c r="I19" i="2"/>
  <c r="M19" i="2"/>
  <c r="Q19" i="2"/>
  <c r="I20" i="2"/>
  <c r="M20" i="2"/>
  <c r="Q20" i="2"/>
  <c r="I21" i="2"/>
  <c r="M21" i="2"/>
  <c r="Q21" i="2"/>
  <c r="I22" i="2"/>
  <c r="M22" i="2"/>
  <c r="Q22" i="2"/>
  <c r="I23" i="2"/>
  <c r="M23" i="2"/>
  <c r="Q23" i="2"/>
  <c r="I24" i="2"/>
  <c r="M24" i="2"/>
  <c r="Q24" i="2"/>
  <c r="I25" i="2"/>
  <c r="M25" i="2"/>
  <c r="Q25" i="2"/>
  <c r="I26" i="2"/>
  <c r="M26" i="2"/>
  <c r="Q26" i="2"/>
  <c r="I28" i="2"/>
  <c r="M28" i="2"/>
  <c r="Q28" i="2"/>
  <c r="I35" i="2"/>
  <c r="I58" i="2" s="1"/>
  <c r="I61" i="2" s="1"/>
  <c r="I65" i="2" s="1"/>
  <c r="M35" i="2"/>
  <c r="Q35" i="2"/>
  <c r="I36" i="2"/>
  <c r="M36" i="2"/>
  <c r="M58" i="2" s="1"/>
  <c r="M61" i="2" s="1"/>
  <c r="M65" i="2" s="1"/>
  <c r="Q36" i="2"/>
  <c r="I37" i="2"/>
  <c r="M37" i="2"/>
  <c r="Q37" i="2"/>
  <c r="I38" i="2"/>
  <c r="M38" i="2"/>
  <c r="Q38" i="2"/>
  <c r="I39" i="2"/>
  <c r="M39" i="2"/>
  <c r="Q39" i="2"/>
  <c r="I40" i="2"/>
  <c r="M40" i="2"/>
  <c r="Q40" i="2"/>
  <c r="I41" i="2"/>
  <c r="M41" i="2"/>
  <c r="Q41" i="2"/>
  <c r="I42" i="2"/>
  <c r="M42" i="2"/>
  <c r="Q42" i="2"/>
  <c r="I43" i="2"/>
  <c r="M43" i="2"/>
  <c r="Q43" i="2"/>
  <c r="I44" i="2"/>
  <c r="M44" i="2"/>
  <c r="Q44" i="2"/>
  <c r="I45" i="2"/>
  <c r="M45" i="2"/>
  <c r="Q45" i="2"/>
  <c r="I46" i="2"/>
  <c r="M46" i="2"/>
  <c r="Q46" i="2"/>
  <c r="I47" i="2"/>
  <c r="M47" i="2"/>
  <c r="Q47" i="2"/>
  <c r="I48" i="2"/>
  <c r="M48" i="2"/>
  <c r="Q48" i="2"/>
  <c r="I49" i="2"/>
  <c r="M49" i="2"/>
  <c r="Q49" i="2"/>
  <c r="I50" i="2"/>
  <c r="M50" i="2"/>
  <c r="Q50" i="2"/>
  <c r="I51" i="2"/>
  <c r="M51" i="2"/>
  <c r="Q51" i="2"/>
  <c r="I52" i="2"/>
  <c r="M52" i="2"/>
  <c r="Q52" i="2"/>
  <c r="I53" i="2"/>
  <c r="M53" i="2"/>
  <c r="Q53" i="2"/>
  <c r="I54" i="2"/>
  <c r="M54" i="2"/>
  <c r="Q54" i="2"/>
  <c r="I55" i="2"/>
  <c r="M55" i="2"/>
  <c r="Q55" i="2"/>
  <c r="I56" i="2"/>
  <c r="M56" i="2"/>
  <c r="Q56" i="2"/>
  <c r="I57" i="2"/>
  <c r="M57" i="2"/>
  <c r="Q57" i="2"/>
  <c r="I59" i="2"/>
  <c r="M59" i="2"/>
  <c r="Q59" i="2"/>
  <c r="I62" i="2"/>
  <c r="M62" i="2"/>
  <c r="Q62" i="2"/>
  <c r="I63" i="2"/>
  <c r="M63" i="2"/>
  <c r="Q63" i="2"/>
  <c r="I71" i="2"/>
  <c r="M71" i="2"/>
  <c r="Q71" i="2"/>
  <c r="I72" i="2"/>
  <c r="M72" i="2"/>
  <c r="Q72" i="2"/>
  <c r="I73" i="2"/>
  <c r="M73" i="2"/>
  <c r="Q73" i="2"/>
  <c r="I74" i="2"/>
  <c r="M74" i="2"/>
  <c r="M93" i="2" s="1"/>
  <c r="M95" i="2" s="1"/>
  <c r="M100" i="2" s="1"/>
  <c r="Q74" i="2"/>
  <c r="I75" i="2"/>
  <c r="M75" i="2"/>
  <c r="Q75" i="2"/>
  <c r="I76" i="2"/>
  <c r="M76" i="2"/>
  <c r="Q76" i="2"/>
  <c r="I77" i="2"/>
  <c r="M77" i="2"/>
  <c r="Q77" i="2"/>
  <c r="I78" i="2"/>
  <c r="M78" i="2"/>
  <c r="Q78" i="2"/>
  <c r="I79" i="2"/>
  <c r="M79" i="2"/>
  <c r="Q79" i="2"/>
  <c r="I80" i="2"/>
  <c r="M80" i="2"/>
  <c r="Q80" i="2"/>
  <c r="I81" i="2"/>
  <c r="M81" i="2"/>
  <c r="Q81" i="2"/>
  <c r="I82" i="2"/>
  <c r="M82" i="2"/>
  <c r="Q82" i="2"/>
  <c r="I83" i="2"/>
  <c r="M83" i="2"/>
  <c r="Q83" i="2"/>
  <c r="I84" i="2"/>
  <c r="M84" i="2"/>
  <c r="Q84" i="2"/>
  <c r="I85" i="2"/>
  <c r="M85" i="2"/>
  <c r="Q85" i="2"/>
  <c r="I86" i="2"/>
  <c r="M86" i="2"/>
  <c r="Q86" i="2"/>
  <c r="I87" i="2"/>
  <c r="M87" i="2"/>
  <c r="Q87" i="2"/>
  <c r="I88" i="2"/>
  <c r="M88" i="2"/>
  <c r="Q88" i="2"/>
  <c r="I89" i="2"/>
  <c r="M89" i="2"/>
  <c r="Q89" i="2"/>
  <c r="I90" i="2"/>
  <c r="M90" i="2"/>
  <c r="Q90" i="2"/>
  <c r="I91" i="2"/>
  <c r="M91" i="2"/>
  <c r="Q91" i="2"/>
  <c r="I92" i="2"/>
  <c r="M92" i="2"/>
  <c r="Q92" i="2"/>
  <c r="I94" i="2"/>
  <c r="M94" i="2"/>
  <c r="Q94" i="2"/>
  <c r="I96" i="2"/>
  <c r="M96" i="2"/>
  <c r="Q96" i="2"/>
  <c r="I97" i="2"/>
  <c r="M97" i="2"/>
  <c r="Q97" i="2"/>
  <c r="I98" i="2"/>
  <c r="M98" i="2"/>
  <c r="Q98" i="2"/>
  <c r="I99" i="2"/>
  <c r="M99" i="2"/>
  <c r="Q99" i="2"/>
  <c r="I4" i="1"/>
  <c r="M4" i="1"/>
  <c r="M18" i="1" s="1"/>
  <c r="Q4" i="1"/>
  <c r="I5" i="1"/>
  <c r="M5" i="1"/>
  <c r="Q5" i="1"/>
  <c r="I6" i="1"/>
  <c r="M6" i="1"/>
  <c r="Q6" i="1"/>
  <c r="I7" i="1"/>
  <c r="M7" i="1"/>
  <c r="Q7" i="1"/>
  <c r="I8" i="1"/>
  <c r="M8" i="1"/>
  <c r="Q8" i="1"/>
  <c r="I9" i="1"/>
  <c r="M9" i="1"/>
  <c r="Q9" i="1"/>
  <c r="I10" i="1"/>
  <c r="M10" i="1"/>
  <c r="Q10" i="1"/>
  <c r="I11" i="1"/>
  <c r="M11" i="1"/>
  <c r="Q11" i="1"/>
  <c r="I12" i="1"/>
  <c r="M12" i="1"/>
  <c r="Q12" i="1"/>
  <c r="I13" i="1"/>
  <c r="M13" i="1"/>
  <c r="Q13" i="1"/>
  <c r="I14" i="1"/>
  <c r="M14" i="1"/>
  <c r="Q14" i="1"/>
  <c r="I15" i="1"/>
  <c r="M15" i="1"/>
  <c r="Q15" i="1"/>
  <c r="I16" i="1"/>
  <c r="M16" i="1"/>
  <c r="Q16" i="1"/>
  <c r="I17" i="1"/>
  <c r="M17" i="1"/>
  <c r="Q17" i="1"/>
  <c r="I19" i="1"/>
  <c r="Q19" i="1"/>
  <c r="I20" i="1"/>
  <c r="Q20" i="1"/>
  <c r="I23" i="1"/>
  <c r="Q23" i="1"/>
  <c r="I31" i="1"/>
  <c r="M31" i="1"/>
  <c r="Q31" i="1"/>
  <c r="I32" i="1"/>
  <c r="M32" i="1"/>
  <c r="Q32" i="1"/>
  <c r="I33" i="1"/>
  <c r="M33" i="1"/>
  <c r="Q33" i="1"/>
  <c r="I34" i="1"/>
  <c r="M34" i="1"/>
  <c r="Q34" i="1"/>
  <c r="I35" i="1"/>
  <c r="M35" i="1"/>
  <c r="Q35" i="1"/>
  <c r="I36" i="1"/>
  <c r="M36" i="1"/>
  <c r="Q36" i="1"/>
  <c r="I37" i="1"/>
  <c r="M37" i="1"/>
  <c r="Q37" i="1"/>
  <c r="I38" i="1"/>
  <c r="M38" i="1"/>
  <c r="I41" i="1"/>
  <c r="M41" i="1"/>
  <c r="Q41" i="1"/>
  <c r="I42" i="1"/>
  <c r="M42" i="1"/>
  <c r="Q42" i="1"/>
  <c r="I43" i="1"/>
  <c r="M43" i="1"/>
  <c r="Q43" i="1"/>
  <c r="I44" i="1"/>
  <c r="M44" i="1"/>
  <c r="Q44" i="1"/>
  <c r="I45" i="1"/>
  <c r="M45" i="1"/>
  <c r="Q45" i="1"/>
  <c r="I46" i="1"/>
  <c r="M46" i="1"/>
  <c r="Q46" i="1"/>
  <c r="I47" i="1"/>
  <c r="M47" i="1"/>
  <c r="Q47" i="1"/>
  <c r="I48" i="1"/>
  <c r="M48" i="1"/>
  <c r="Q48" i="1"/>
  <c r="I49" i="1"/>
  <c r="M49" i="1"/>
  <c r="I51" i="1"/>
  <c r="M51" i="1"/>
  <c r="Q51" i="1"/>
  <c r="I52" i="1"/>
  <c r="M52" i="1"/>
  <c r="Q52" i="1"/>
  <c r="I53" i="1"/>
  <c r="M53" i="1"/>
  <c r="Q53" i="1"/>
  <c r="Q55" i="1" s="1"/>
  <c r="I54" i="1"/>
  <c r="M54" i="1"/>
  <c r="Q54" i="1"/>
  <c r="I56" i="1"/>
  <c r="M56" i="1"/>
  <c r="Q56" i="1"/>
  <c r="I58" i="1"/>
  <c r="M58" i="1"/>
  <c r="Q58" i="1"/>
  <c r="I61" i="1"/>
  <c r="M61" i="1"/>
  <c r="Q61" i="1"/>
  <c r="I62" i="1"/>
  <c r="M62" i="1"/>
  <c r="Q62" i="1"/>
  <c r="I63" i="1"/>
  <c r="M63" i="1"/>
  <c r="Q63" i="1"/>
  <c r="I70" i="1"/>
  <c r="M70" i="1"/>
  <c r="Q70" i="1"/>
  <c r="I71" i="1"/>
  <c r="M71" i="1"/>
  <c r="Q71" i="1"/>
  <c r="I72" i="1"/>
  <c r="M72" i="1"/>
  <c r="Q72" i="1"/>
  <c r="I73" i="1"/>
  <c r="M73" i="1"/>
  <c r="Q73" i="1"/>
  <c r="I75" i="1"/>
  <c r="M75" i="1"/>
  <c r="Q75" i="1"/>
  <c r="I76" i="1"/>
  <c r="M76" i="1"/>
  <c r="Q76" i="1"/>
  <c r="I77" i="1"/>
  <c r="M77" i="1"/>
  <c r="Q77" i="1"/>
  <c r="I78" i="1"/>
  <c r="M78" i="1"/>
  <c r="Q78" i="1"/>
  <c r="I79" i="1"/>
  <c r="M79" i="1"/>
  <c r="Q79" i="1"/>
  <c r="I80" i="1"/>
  <c r="M80" i="1"/>
  <c r="Q80" i="1"/>
  <c r="I83" i="1"/>
  <c r="M83" i="1"/>
  <c r="Q83" i="1"/>
  <c r="I84" i="1"/>
  <c r="M84" i="1"/>
  <c r="Q84" i="1"/>
  <c r="I85" i="1"/>
  <c r="M85" i="1"/>
  <c r="Q85" i="1"/>
  <c r="I86" i="1"/>
  <c r="M86" i="1"/>
  <c r="Q86" i="1"/>
  <c r="I87" i="1"/>
  <c r="M87" i="1"/>
  <c r="Q87" i="1"/>
  <c r="I88" i="1"/>
  <c r="M88" i="1"/>
  <c r="Q88" i="1"/>
  <c r="I89" i="1"/>
  <c r="M89" i="1"/>
  <c r="Q89" i="1"/>
  <c r="I92" i="1"/>
  <c r="M92" i="1"/>
  <c r="Q92" i="1"/>
  <c r="I94" i="1"/>
  <c r="M94" i="1"/>
  <c r="Q94" i="1"/>
  <c r="I95" i="1"/>
  <c r="M95" i="1"/>
  <c r="Q95" i="1"/>
  <c r="I96" i="1"/>
  <c r="M96" i="1"/>
  <c r="Q96" i="1"/>
  <c r="I97" i="1"/>
  <c r="M97" i="1"/>
  <c r="Q97" i="1"/>
  <c r="I105" i="1"/>
  <c r="M105" i="1"/>
  <c r="Q105" i="1"/>
  <c r="I106" i="1"/>
  <c r="I112" i="1" s="1"/>
  <c r="M106" i="1"/>
  <c r="Q106" i="1"/>
  <c r="I107" i="1"/>
  <c r="M107" i="1"/>
  <c r="Q107" i="1"/>
  <c r="I109" i="1"/>
  <c r="M109" i="1"/>
  <c r="Q109" i="1"/>
  <c r="Q112" i="1" s="1"/>
  <c r="I110" i="1"/>
  <c r="M110" i="1"/>
  <c r="Q110" i="1"/>
  <c r="I111" i="1"/>
  <c r="M111" i="1"/>
  <c r="Q111" i="1"/>
  <c r="I114" i="1"/>
  <c r="M114" i="1"/>
  <c r="Q114" i="1"/>
  <c r="I115" i="1"/>
  <c r="M115" i="1"/>
  <c r="Q115" i="1"/>
  <c r="I116" i="1"/>
  <c r="M116" i="1"/>
  <c r="Q116" i="1"/>
  <c r="I117" i="1"/>
  <c r="M117" i="1"/>
  <c r="Q117" i="1"/>
  <c r="I118" i="1"/>
  <c r="M118" i="1"/>
  <c r="Q118" i="1"/>
  <c r="I119" i="1"/>
  <c r="M119" i="1"/>
  <c r="Q119" i="1"/>
  <c r="I120" i="1"/>
  <c r="M120" i="1"/>
  <c r="Q120" i="1"/>
  <c r="I121" i="1"/>
  <c r="M121" i="1"/>
  <c r="Q121" i="1"/>
  <c r="I122" i="1"/>
  <c r="M122" i="1"/>
  <c r="Q122" i="1"/>
  <c r="I123" i="1"/>
  <c r="M123" i="1"/>
  <c r="Q123" i="1"/>
  <c r="I126" i="1"/>
  <c r="M126" i="1"/>
  <c r="Q126" i="1"/>
  <c r="I127" i="1"/>
  <c r="M127" i="1"/>
  <c r="Q127" i="1"/>
  <c r="I128" i="1"/>
  <c r="M128" i="1"/>
  <c r="Q128" i="1"/>
  <c r="I129" i="1"/>
  <c r="M129" i="1"/>
  <c r="Q129" i="1"/>
  <c r="I130" i="1"/>
  <c r="M130" i="1"/>
  <c r="Q130" i="1"/>
  <c r="I131" i="1"/>
  <c r="M131" i="1"/>
  <c r="Q131" i="1"/>
  <c r="I132" i="1"/>
  <c r="M132" i="1"/>
  <c r="Q132" i="1"/>
  <c r="I133" i="1"/>
  <c r="M133" i="1"/>
  <c r="Q133" i="1"/>
  <c r="I134" i="1"/>
  <c r="M134" i="1"/>
  <c r="Q134" i="1"/>
  <c r="I137" i="1"/>
  <c r="I16" i="3" s="1"/>
  <c r="M137" i="1"/>
  <c r="M16" i="3" s="1"/>
  <c r="Q137" i="1"/>
  <c r="I138" i="1"/>
  <c r="M138" i="1"/>
  <c r="Q138" i="1"/>
  <c r="B11" i="3"/>
  <c r="C11" i="3"/>
  <c r="D11" i="3"/>
  <c r="B13" i="3"/>
  <c r="C13" i="3"/>
  <c r="D13" i="3"/>
  <c r="B14" i="3"/>
  <c r="C14" i="3"/>
  <c r="D14" i="3"/>
  <c r="B15" i="3"/>
  <c r="C15" i="3"/>
  <c r="D15" i="3"/>
  <c r="E99" i="2"/>
  <c r="E28" i="2"/>
  <c r="E49" i="1"/>
  <c r="E70" i="1"/>
  <c r="E41" i="1"/>
  <c r="E42" i="1"/>
  <c r="E43" i="1"/>
  <c r="E44" i="1"/>
  <c r="E45" i="1"/>
  <c r="E46" i="1"/>
  <c r="E47" i="1"/>
  <c r="E48" i="1"/>
  <c r="E56" i="1"/>
  <c r="E58" i="1"/>
  <c r="E61" i="1"/>
  <c r="E62" i="1"/>
  <c r="E63" i="1"/>
  <c r="E19" i="1"/>
  <c r="E20" i="1"/>
  <c r="E23" i="1"/>
  <c r="E94" i="1"/>
  <c r="E13" i="3" s="1"/>
  <c r="E95" i="1"/>
  <c r="E14" i="3" s="1"/>
  <c r="E96" i="1"/>
  <c r="E15" i="3" s="1"/>
  <c r="E97" i="1"/>
  <c r="E71" i="1"/>
  <c r="E72" i="1"/>
  <c r="E73" i="1"/>
  <c r="E126" i="1"/>
  <c r="E127" i="1"/>
  <c r="E128" i="1"/>
  <c r="E129" i="1"/>
  <c r="E130" i="1"/>
  <c r="E131" i="1"/>
  <c r="E132" i="1"/>
  <c r="E133" i="1"/>
  <c r="E134" i="1"/>
  <c r="E137" i="1"/>
  <c r="E138" i="1"/>
  <c r="E114" i="1"/>
  <c r="E115" i="1"/>
  <c r="E116" i="1"/>
  <c r="E117" i="1"/>
  <c r="E118" i="1"/>
  <c r="E119" i="1"/>
  <c r="E120" i="1"/>
  <c r="E121" i="1"/>
  <c r="E122" i="1"/>
  <c r="E123" i="1"/>
  <c r="E105" i="1"/>
  <c r="E106" i="1"/>
  <c r="E107" i="1"/>
  <c r="E109" i="1"/>
  <c r="E110" i="1"/>
  <c r="E111" i="1"/>
  <c r="E85" i="1"/>
  <c r="E86" i="1"/>
  <c r="E87" i="1"/>
  <c r="E88" i="1"/>
  <c r="E89" i="1"/>
  <c r="E92" i="1"/>
  <c r="E84" i="1"/>
  <c r="E83" i="1"/>
  <c r="E77" i="1"/>
  <c r="E78" i="1"/>
  <c r="E79" i="1"/>
  <c r="E80" i="1"/>
  <c r="E76" i="1"/>
  <c r="E75" i="1"/>
  <c r="E51" i="1"/>
  <c r="E52" i="1"/>
  <c r="E53" i="1"/>
  <c r="E54" i="1"/>
  <c r="E32" i="1"/>
  <c r="E33" i="1"/>
  <c r="E34" i="1"/>
  <c r="E35" i="1"/>
  <c r="E36" i="1"/>
  <c r="E37" i="1"/>
  <c r="E38" i="1"/>
  <c r="E3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4" i="2"/>
  <c r="E96" i="2"/>
  <c r="E98" i="2"/>
  <c r="E71" i="2"/>
  <c r="E93" i="2" s="1"/>
  <c r="E95" i="2" s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4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9" i="2"/>
  <c r="E62" i="2"/>
  <c r="E63" i="2"/>
  <c r="E35" i="2"/>
  <c r="M27" i="2"/>
  <c r="M29" i="2" s="1"/>
  <c r="Q49" i="1"/>
  <c r="B57" i="1"/>
  <c r="E97" i="2"/>
  <c r="Q21" i="1"/>
  <c r="P106" i="2"/>
  <c r="P108" i="2" s="1"/>
  <c r="I93" i="2"/>
  <c r="I95" i="2" s="1"/>
  <c r="I100" i="2" s="1"/>
  <c r="I21" i="1"/>
  <c r="L57" i="1"/>
  <c r="K60" i="1" l="1"/>
  <c r="K64" i="1" s="1"/>
  <c r="L60" i="1"/>
  <c r="L64" i="1" s="1"/>
  <c r="E58" i="2"/>
  <c r="E61" i="2" s="1"/>
  <c r="E65" i="2" s="1"/>
  <c r="B60" i="1"/>
  <c r="B64" i="1" s="1"/>
  <c r="E100" i="2"/>
  <c r="O60" i="1"/>
  <c r="O64" i="1" s="1"/>
  <c r="O5" i="3"/>
  <c r="N60" i="1"/>
  <c r="N64" i="1" s="1"/>
  <c r="N5" i="3"/>
  <c r="N93" i="1"/>
  <c r="N98" i="1" s="1"/>
  <c r="N6" i="3"/>
  <c r="O93" i="1"/>
  <c r="O98" i="1" s="1"/>
  <c r="O6" i="3"/>
  <c r="P5" i="3"/>
  <c r="Q29" i="2"/>
  <c r="P93" i="1"/>
  <c r="P139" i="1"/>
  <c r="K22" i="1"/>
  <c r="K24" i="1" s="1"/>
  <c r="P60" i="1"/>
  <c r="I107" i="2"/>
  <c r="M112" i="1"/>
  <c r="M90" i="1"/>
  <c r="Q81" i="1"/>
  <c r="M74" i="1"/>
  <c r="M55" i="1"/>
  <c r="I55" i="1"/>
  <c r="M11" i="3"/>
  <c r="I9" i="3"/>
  <c r="I135" i="1"/>
  <c r="Q90" i="1"/>
  <c r="Q12" i="3"/>
  <c r="L22" i="1"/>
  <c r="L24" i="1" s="1"/>
  <c r="P24" i="1"/>
  <c r="I124" i="1"/>
  <c r="I50" i="1"/>
  <c r="M50" i="1"/>
  <c r="Q39" i="1"/>
  <c r="M39" i="1"/>
  <c r="I39" i="1"/>
  <c r="Q18" i="1"/>
  <c r="I18" i="1"/>
  <c r="I22" i="1" s="1"/>
  <c r="I24" i="1" s="1"/>
  <c r="Q50" i="1"/>
  <c r="Q93" i="2"/>
  <c r="E27" i="2"/>
  <c r="E29" i="2" s="1"/>
  <c r="Q58" i="2"/>
  <c r="Q6" i="3"/>
  <c r="C91" i="1"/>
  <c r="D22" i="1"/>
  <c r="D24" i="1" s="1"/>
  <c r="D57" i="1"/>
  <c r="F91" i="1"/>
  <c r="F22" i="1"/>
  <c r="F24" i="1" s="1"/>
  <c r="H57" i="1"/>
  <c r="E81" i="1"/>
  <c r="Q107" i="2"/>
  <c r="B22" i="1"/>
  <c r="B24" i="1" s="1"/>
  <c r="G91" i="1"/>
  <c r="J22" i="1"/>
  <c r="J24" i="1" s="1"/>
  <c r="F136" i="1"/>
  <c r="J91" i="1"/>
  <c r="L136" i="1"/>
  <c r="L139" i="1" s="1"/>
  <c r="E18" i="1"/>
  <c r="K91" i="1"/>
  <c r="P7" i="3"/>
  <c r="P8" i="3" s="1"/>
  <c r="P10" i="3" s="1"/>
  <c r="P17" i="3" s="1"/>
  <c r="E124" i="1"/>
  <c r="B91" i="1"/>
  <c r="B136" i="1"/>
  <c r="C22" i="1"/>
  <c r="C24" i="1" s="1"/>
  <c r="D91" i="1"/>
  <c r="E135" i="1"/>
  <c r="G57" i="1"/>
  <c r="N7" i="3"/>
  <c r="N8" i="3" s="1"/>
  <c r="N10" i="3" s="1"/>
  <c r="N17" i="3" s="1"/>
  <c r="E107" i="2"/>
  <c r="G22" i="1"/>
  <c r="G24" i="1" s="1"/>
  <c r="J57" i="1"/>
  <c r="M57" i="1"/>
  <c r="M60" i="1" s="1"/>
  <c r="M64" i="1" s="1"/>
  <c r="E55" i="1"/>
  <c r="E21" i="1"/>
  <c r="M124" i="1"/>
  <c r="Q124" i="1"/>
  <c r="Q74" i="1"/>
  <c r="H22" i="1"/>
  <c r="H24" i="1" s="1"/>
  <c r="E74" i="1"/>
  <c r="E11" i="3"/>
  <c r="M107" i="2"/>
  <c r="M81" i="1"/>
  <c r="D136" i="1"/>
  <c r="D139" i="1" s="1"/>
  <c r="L91" i="1"/>
  <c r="J136" i="1"/>
  <c r="J7" i="3" s="1"/>
  <c r="E39" i="1"/>
  <c r="E112" i="1"/>
  <c r="I136" i="1"/>
  <c r="I139" i="1" s="1"/>
  <c r="N106" i="2"/>
  <c r="M22" i="1"/>
  <c r="M24" i="1" s="1"/>
  <c r="I57" i="1"/>
  <c r="I60" i="1" s="1"/>
  <c r="I64" i="1" s="1"/>
  <c r="E16" i="3"/>
  <c r="Q135" i="1"/>
  <c r="I74" i="1"/>
  <c r="Q16" i="3"/>
  <c r="C57" i="1"/>
  <c r="C136" i="1"/>
  <c r="C7" i="3" s="1"/>
  <c r="F57" i="1"/>
  <c r="H91" i="1"/>
  <c r="H136" i="1"/>
  <c r="H7" i="3" s="1"/>
  <c r="G136" i="1"/>
  <c r="G7" i="3" s="1"/>
  <c r="K136" i="1"/>
  <c r="K7" i="3" s="1"/>
  <c r="M135" i="1"/>
  <c r="M136" i="1" s="1"/>
  <c r="M139" i="1" s="1"/>
  <c r="I81" i="1"/>
  <c r="E90" i="1"/>
  <c r="E9" i="3"/>
  <c r="E50" i="1"/>
  <c r="I90" i="1"/>
  <c r="O106" i="2"/>
  <c r="O108" i="2" s="1"/>
  <c r="E22" i="1"/>
  <c r="E24" i="1" s="1"/>
  <c r="B7" i="3"/>
  <c r="B106" i="2"/>
  <c r="B108" i="2" s="1"/>
  <c r="B139" i="1"/>
  <c r="L106" i="2"/>
  <c r="L108" i="2" s="1"/>
  <c r="F7" i="3"/>
  <c r="F106" i="2"/>
  <c r="F108" i="2" s="1"/>
  <c r="F139" i="1"/>
  <c r="I13" i="3"/>
  <c r="Q14" i="3"/>
  <c r="I15" i="3"/>
  <c r="Q11" i="3"/>
  <c r="Q9" i="3"/>
  <c r="I12" i="3"/>
  <c r="N108" i="2"/>
  <c r="Q15" i="3"/>
  <c r="M15" i="3"/>
  <c r="M14" i="3"/>
  <c r="Q13" i="3"/>
  <c r="M13" i="3"/>
  <c r="I11" i="3"/>
  <c r="M9" i="3"/>
  <c r="M12" i="3"/>
  <c r="Q5" i="3"/>
  <c r="I14" i="3"/>
  <c r="L93" i="1" l="1"/>
  <c r="L98" i="1" s="1"/>
  <c r="L6" i="3"/>
  <c r="J93" i="1"/>
  <c r="J98" i="1" s="1"/>
  <c r="J6" i="3"/>
  <c r="B5" i="3"/>
  <c r="D93" i="1"/>
  <c r="D98" i="1" s="1"/>
  <c r="D6" i="3"/>
  <c r="G93" i="1"/>
  <c r="G98" i="1" s="1"/>
  <c r="G6" i="3"/>
  <c r="H60" i="1"/>
  <c r="H64" i="1" s="1"/>
  <c r="H5" i="3"/>
  <c r="L5" i="3"/>
  <c r="C60" i="1"/>
  <c r="C64" i="1" s="1"/>
  <c r="C5" i="3"/>
  <c r="C93" i="1"/>
  <c r="C98" i="1" s="1"/>
  <c r="C6" i="3"/>
  <c r="C8" i="3" s="1"/>
  <c r="C10" i="3" s="1"/>
  <c r="C17" i="3" s="1"/>
  <c r="B8" i="3"/>
  <c r="B10" i="3" s="1"/>
  <c r="H93" i="1"/>
  <c r="H98" i="1" s="1"/>
  <c r="H6" i="3"/>
  <c r="H8" i="3" s="1"/>
  <c r="H10" i="3" s="1"/>
  <c r="H17" i="3" s="1"/>
  <c r="I17" i="3" s="1"/>
  <c r="J60" i="1"/>
  <c r="J64" i="1" s="1"/>
  <c r="J5" i="3"/>
  <c r="J8" i="3" s="1"/>
  <c r="J10" i="3" s="1"/>
  <c r="J17" i="3" s="1"/>
  <c r="G60" i="1"/>
  <c r="G64" i="1" s="1"/>
  <c r="G5" i="3"/>
  <c r="G8" i="3" s="1"/>
  <c r="G10" i="3" s="1"/>
  <c r="G17" i="3" s="1"/>
  <c r="K93" i="1"/>
  <c r="K98" i="1" s="1"/>
  <c r="K6" i="3"/>
  <c r="F93" i="1"/>
  <c r="F98" i="1" s="1"/>
  <c r="F6" i="3"/>
  <c r="I6" i="3" s="1"/>
  <c r="K5" i="3"/>
  <c r="F60" i="1"/>
  <c r="F64" i="1" s="1"/>
  <c r="F5" i="3"/>
  <c r="F8" i="3" s="1"/>
  <c r="F10" i="3" s="1"/>
  <c r="F17" i="3" s="1"/>
  <c r="B93" i="1"/>
  <c r="B98" i="1" s="1"/>
  <c r="B6" i="3"/>
  <c r="D60" i="1"/>
  <c r="D64" i="1" s="1"/>
  <c r="D5" i="3"/>
  <c r="Q95" i="2"/>
  <c r="Q61" i="2"/>
  <c r="Q22" i="1"/>
  <c r="D106" i="2"/>
  <c r="D108" i="2" s="1"/>
  <c r="P98" i="1"/>
  <c r="K106" i="2"/>
  <c r="K108" i="2" s="1"/>
  <c r="P64" i="1"/>
  <c r="Q57" i="1"/>
  <c r="M91" i="1"/>
  <c r="M93" i="1" s="1"/>
  <c r="M98" i="1" s="1"/>
  <c r="J139" i="1"/>
  <c r="I106" i="2"/>
  <c r="I108" i="2" s="1"/>
  <c r="Q91" i="1"/>
  <c r="G139" i="1"/>
  <c r="J106" i="2"/>
  <c r="J108" i="2" s="1"/>
  <c r="E136" i="1"/>
  <c r="G106" i="2"/>
  <c r="G108" i="2" s="1"/>
  <c r="C139" i="1"/>
  <c r="C106" i="2"/>
  <c r="C108" i="2" s="1"/>
  <c r="D7" i="3"/>
  <c r="D8" i="3" s="1"/>
  <c r="D10" i="3" s="1"/>
  <c r="D17" i="3" s="1"/>
  <c r="O7" i="3"/>
  <c r="H106" i="2"/>
  <c r="H108" i="2" s="1"/>
  <c r="L7" i="3"/>
  <c r="H139" i="1"/>
  <c r="I7" i="3"/>
  <c r="K139" i="1"/>
  <c r="Q136" i="1"/>
  <c r="K8" i="3"/>
  <c r="K10" i="3" s="1"/>
  <c r="K17" i="3" s="1"/>
  <c r="M106" i="2"/>
  <c r="M108" i="2" s="1"/>
  <c r="E57" i="1"/>
  <c r="E60" i="1" s="1"/>
  <c r="E64" i="1" s="1"/>
  <c r="E91" i="1"/>
  <c r="E93" i="1" s="1"/>
  <c r="E98" i="1" s="1"/>
  <c r="I91" i="1"/>
  <c r="I93" i="1" s="1"/>
  <c r="I98" i="1" s="1"/>
  <c r="B17" i="3"/>
  <c r="L8" i="3" l="1"/>
  <c r="L10" i="3" s="1"/>
  <c r="L17" i="3" s="1"/>
  <c r="M17" i="3" s="1"/>
  <c r="E6" i="3"/>
  <c r="M6" i="3"/>
  <c r="I5" i="3"/>
  <c r="M5" i="3"/>
  <c r="E5" i="3"/>
  <c r="Q100" i="2"/>
  <c r="Q65" i="2"/>
  <c r="Q60" i="1"/>
  <c r="Q93" i="1"/>
  <c r="Q24" i="1"/>
  <c r="E8" i="3"/>
  <c r="E10" i="3"/>
  <c r="E17" i="3" s="1"/>
  <c r="I8" i="3"/>
  <c r="E7" i="3"/>
  <c r="E106" i="2"/>
  <c r="E108" i="2" s="1"/>
  <c r="E139" i="1"/>
  <c r="O8" i="3"/>
  <c r="Q7" i="3"/>
  <c r="I10" i="3"/>
  <c r="M8" i="3"/>
  <c r="M7" i="3"/>
  <c r="Q106" i="2"/>
  <c r="Q108" i="2" s="1"/>
  <c r="Q139" i="1"/>
  <c r="M10" i="3" l="1"/>
  <c r="Q64" i="1"/>
  <c r="Q98" i="1"/>
  <c r="Q8" i="3"/>
  <c r="O10" i="3"/>
  <c r="Q10" i="3" l="1"/>
  <c r="O17" i="3"/>
  <c r="Q17" i="3" s="1"/>
</calcChain>
</file>

<file path=xl/sharedStrings.xml><?xml version="1.0" encoding="utf-8"?>
<sst xmlns="http://schemas.openxmlformats.org/spreadsheetml/2006/main" count="440" uniqueCount="162">
  <si>
    <t>Limited Companies</t>
  </si>
  <si>
    <t>Parastatals</t>
  </si>
  <si>
    <t>Individuals</t>
  </si>
  <si>
    <t>W/Tax (IRMD)</t>
  </si>
  <si>
    <t>Capital Gains Tax</t>
  </si>
  <si>
    <t>Shipping Tax</t>
  </si>
  <si>
    <t>Transport</t>
  </si>
  <si>
    <t>Misc.Collections</t>
  </si>
  <si>
    <t>W/Tax (G&amp;S)</t>
  </si>
  <si>
    <t>W/Tax Ins. Commission</t>
  </si>
  <si>
    <t>W/Tax Bank Interest</t>
  </si>
  <si>
    <t>Treasury Bills</t>
  </si>
  <si>
    <t>Rental Tax</t>
  </si>
  <si>
    <t>Gaming Tax</t>
  </si>
  <si>
    <t>Sub-total</t>
  </si>
  <si>
    <t>P.A.Y.E.</t>
  </si>
  <si>
    <t>B. Skills &amp; Dev.Levy</t>
  </si>
  <si>
    <t>GRAND TOTAL</t>
  </si>
  <si>
    <t>Less Transfers to refunds A/C &amp; VETA</t>
  </si>
  <si>
    <t>Ilala</t>
  </si>
  <si>
    <t>Kinondoni</t>
  </si>
  <si>
    <t>Temeke</t>
  </si>
  <si>
    <t>Arusha</t>
  </si>
  <si>
    <t>Coast</t>
  </si>
  <si>
    <t>Dodoma</t>
  </si>
  <si>
    <t>Iringa</t>
  </si>
  <si>
    <t>Kagera</t>
  </si>
  <si>
    <t>Kigoma</t>
  </si>
  <si>
    <t>Kilimanjaro</t>
  </si>
  <si>
    <t>Lindi</t>
  </si>
  <si>
    <t>Mara</t>
  </si>
  <si>
    <t>Mbeya</t>
  </si>
  <si>
    <t>Morogoro</t>
  </si>
  <si>
    <t>Mtwara</t>
  </si>
  <si>
    <t>Mwanza</t>
  </si>
  <si>
    <t>Ruvuma</t>
  </si>
  <si>
    <t>Shinyanga</t>
  </si>
  <si>
    <t>Singida</t>
  </si>
  <si>
    <t>Tabora</t>
  </si>
  <si>
    <t>Tanga</t>
  </si>
  <si>
    <t>Rukwa</t>
  </si>
  <si>
    <t>Manyara</t>
  </si>
  <si>
    <t>Less:Transfers to refunds A/C &amp; VETA</t>
  </si>
  <si>
    <t>Excise Duty- Local</t>
  </si>
  <si>
    <t>Beer</t>
  </si>
  <si>
    <t>Cigarettes</t>
  </si>
  <si>
    <t>Soft Drinks</t>
  </si>
  <si>
    <t>Spirits/Konyagi</t>
  </si>
  <si>
    <t>Mobile Phone</t>
  </si>
  <si>
    <t>S/Plastic bags</t>
  </si>
  <si>
    <t>Wine</t>
  </si>
  <si>
    <t>Other products(DSTV</t>
  </si>
  <si>
    <t>Sub-Total</t>
  </si>
  <si>
    <t>VAT-Local</t>
  </si>
  <si>
    <t>Petroleum</t>
  </si>
  <si>
    <t>Textiles</t>
  </si>
  <si>
    <t>Soap &amp; Detergents</t>
  </si>
  <si>
    <t>Sugar</t>
  </si>
  <si>
    <t>Others</t>
  </si>
  <si>
    <t>Business Licence</t>
  </si>
  <si>
    <t>Departure Charges</t>
  </si>
  <si>
    <t>Motor Vehicle Taxes</t>
  </si>
  <si>
    <t>Stamp Duty</t>
  </si>
  <si>
    <t>Sub Total</t>
  </si>
  <si>
    <t>Non Tax Revenue</t>
  </si>
  <si>
    <t>Less Tran. Refund A/C</t>
  </si>
  <si>
    <t>M/V Plate no.</t>
  </si>
  <si>
    <t>Treasury Voucher</t>
  </si>
  <si>
    <t>Less: Transfers to refunds A/C &amp; VETA</t>
  </si>
  <si>
    <t>Treasury V.</t>
  </si>
  <si>
    <t>Total non-targeted</t>
  </si>
  <si>
    <t>Excise Duty Petroleum</t>
  </si>
  <si>
    <t>VAT-Imports</t>
  </si>
  <si>
    <t>VAT- Petroleum</t>
  </si>
  <si>
    <t>Fuel Levy</t>
  </si>
  <si>
    <t>Other Import charges</t>
  </si>
  <si>
    <t>Exports Duty</t>
  </si>
  <si>
    <t xml:space="preserve">Auction Sales </t>
  </si>
  <si>
    <t>Transit Fees</t>
  </si>
  <si>
    <t>Sales of Stores</t>
  </si>
  <si>
    <t>Printing &amp; Publications</t>
  </si>
  <si>
    <t>Customs Warehouse Rent</t>
  </si>
  <si>
    <t>Customs Agency Fees</t>
  </si>
  <si>
    <t>Other Collections</t>
  </si>
  <si>
    <t>DTI-Processing fees</t>
  </si>
  <si>
    <t>1.2%Destination Insp.Fee</t>
  </si>
  <si>
    <t>D'Salaam SC</t>
  </si>
  <si>
    <t>MJKNIA</t>
  </si>
  <si>
    <t>Less Transfers to refunds A/C</t>
  </si>
  <si>
    <t>Sprits</t>
  </si>
  <si>
    <t>Stamp duty</t>
  </si>
  <si>
    <t>Corporate Taxes</t>
  </si>
  <si>
    <t>PAYE</t>
  </si>
  <si>
    <t>B.Skills &amp; Dev.Levy</t>
  </si>
  <si>
    <t>July</t>
  </si>
  <si>
    <t>Excise Duty-on wine and sprit</t>
  </si>
  <si>
    <t>Departure charges</t>
  </si>
  <si>
    <t>Exp- Duty-cash/nut</t>
  </si>
  <si>
    <t>August</t>
  </si>
  <si>
    <t>September</t>
  </si>
  <si>
    <t>DEPARTMENT</t>
  </si>
  <si>
    <t>Customs and Excise</t>
  </si>
  <si>
    <t>Large Taxpayers</t>
  </si>
  <si>
    <t>Add:Treasury Voucher</t>
  </si>
  <si>
    <t>TAX ITEM</t>
  </si>
  <si>
    <t>Less Transfers to refunds A/C.</t>
  </si>
  <si>
    <t>Add: DTI Processing Fee</t>
  </si>
  <si>
    <t>Add: 1.2% Destination Insp. Fee</t>
  </si>
  <si>
    <t>Domestic Revenue</t>
  </si>
  <si>
    <t>Cement</t>
  </si>
  <si>
    <t>Electricity</t>
  </si>
  <si>
    <t>Telephone</t>
  </si>
  <si>
    <t>W/Tax on Goods &amp;services</t>
  </si>
  <si>
    <t>W/Tax on IRMD</t>
  </si>
  <si>
    <t>W/Tax on Bank Interest</t>
  </si>
  <si>
    <t>Other Withholding Taxes</t>
  </si>
  <si>
    <t>Less Direct Tax Refunds</t>
  </si>
  <si>
    <t>Less VAT Refunds</t>
  </si>
  <si>
    <t>Direct Taxes</t>
  </si>
  <si>
    <t>Less MV. Plate no fees paid</t>
  </si>
  <si>
    <t>Less:Transf:12%DI &amp; Proc.</t>
  </si>
  <si>
    <t>Add: Treasury Vouchers</t>
  </si>
  <si>
    <t>Less Transfers: DTI &amp; 1.2% Fees Paid</t>
  </si>
  <si>
    <t>Source: Tanzania Revenue Authority</t>
  </si>
  <si>
    <t>Non-Tax Revenue</t>
  </si>
  <si>
    <t>Import Duty (Non-petroleum)</t>
  </si>
  <si>
    <t>Excise Duty-Non-petroleum Imports</t>
  </si>
  <si>
    <t>TOTAL (NET)</t>
  </si>
  <si>
    <t>TOTAL (GROSS)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</si>
  <si>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</si>
  <si>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</si>
  <si>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</si>
  <si>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</si>
  <si>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</si>
  <si>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</si>
  <si>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</si>
  <si>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</si>
  <si>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</si>
  <si>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</si>
  <si>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4th Quarter 2009/10</t>
  </si>
  <si>
    <t>Less Transfers to refunds A/C &amp; VAT</t>
  </si>
  <si>
    <t>Million TShs.</t>
  </si>
  <si>
    <t>Direct Tax (Regional wise) - Domestic Revenue Department for 2011/2012</t>
  </si>
  <si>
    <t>Indirect Tax (Regional wise) - Domestic Revenue Department for 2011/2012</t>
  </si>
  <si>
    <t>Customs and Excise (Regional wise) - Department for 2011/2012</t>
  </si>
  <si>
    <t>Large Taxpayers Department for 2011/2012</t>
  </si>
  <si>
    <t>1st Quarter 2011/12</t>
  </si>
  <si>
    <t>2nd Quarter 2011/12</t>
  </si>
  <si>
    <t>3rd Quarter 2011/12</t>
  </si>
  <si>
    <t>4th Quarter 2011/12</t>
  </si>
  <si>
    <t>Departmental actual revenue collections in quarterly for 2011/2012</t>
  </si>
  <si>
    <t>Direct Tax (Itemwise) - Domestic Revenue Department for 2011/2012</t>
  </si>
  <si>
    <t>Indirect Tax (Itemwise) - Domestic Revenue Department for 2011/2012</t>
  </si>
  <si>
    <t>Customs and Excise (Itemwise) - Department for 2011/2012</t>
  </si>
  <si>
    <t>Large Taxpayers (Itemwise) - Department for 2011/2012</t>
  </si>
  <si>
    <t>Less MV D/Licence</t>
  </si>
  <si>
    <t>Less: MV D/Licence</t>
  </si>
  <si>
    <t>Bottled water</t>
  </si>
  <si>
    <t>Bottled Water</t>
  </si>
  <si>
    <t>Less Transfers to VETA</t>
  </si>
  <si>
    <t>Less: Transfers to refunds A/C</t>
  </si>
  <si>
    <t>NON-TAX 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</si>
</sst>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(* #,##0_);_(* \(#,##0\);_(* &quot;-&quot;??_);_(@_)"/>
    <numFmt numFmtId="168" formatCode="_-* #,##0.0_-;\-* #,##0.0_-;_-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1" applyNumberFormat="1" applyFont="1"/>
    <xf numFmtId="165" fontId="2" fillId="2" borderId="1" xfId="1" applyNumberFormat="1" applyFont="1" applyFill="1" applyBorder="1" applyAlignment="1">
      <alignment horizontal="center"/>
    </xf>
    <xf numFmtId="0" fontId="0" fillId="3" borderId="1" xfId="0" applyFill="1" applyBorder="1"/>
    <xf numFmtId="165" fontId="0" fillId="3" borderId="1" xfId="1" applyNumberFormat="1" applyFont="1" applyFill="1" applyBorder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Border="1"/>
    <xf numFmtId="165" fontId="2" fillId="0" borderId="1" xfId="1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165" fontId="0" fillId="0" borderId="0" xfId="1" applyNumberFormat="1" applyFont="1" applyFill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7" fillId="0" borderId="0" xfId="0" applyFont="1" applyBorder="1"/>
    <xf numFmtId="165" fontId="0" fillId="0" borderId="1" xfId="1" applyNumberFormat="1" applyFont="1" applyBorder="1" applyAlignment="1">
      <alignment horizontal="center"/>
    </xf>
    <xf numFmtId="168" fontId="0" fillId="0" borderId="1" xfId="1" quotePrefix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4" fontId="0" fillId="0" borderId="0" xfId="0" applyNumberFormat="1"/>
    <xf numFmtId="165" fontId="0" fillId="0" borderId="1" xfId="0" applyNumberFormat="1" applyBorder="1"/>
    <xf numFmtId="165" fontId="2" fillId="0" borderId="1" xfId="0" applyNumberFormat="1" applyFont="1" applyBorder="1"/>
    <xf numFmtId="165" fontId="0" fillId="0" borderId="1" xfId="1" applyNumberFormat="1" applyFont="1" applyFill="1" applyBorder="1"/>
    <xf numFmtId="165" fontId="0" fillId="0" borderId="1" xfId="0" applyNumberFormat="1" applyFill="1" applyBorder="1"/>
    <xf numFmtId="0" fontId="0" fillId="0" borderId="2" xfId="0" applyBorder="1"/>
    <xf numFmtId="0" fontId="2" fillId="0" borderId="2" xfId="0" applyFont="1" applyBorder="1"/>
    <xf numFmtId="0" fontId="0" fillId="3" borderId="2" xfId="0" applyFill="1" applyBorder="1"/>
    <xf numFmtId="165" fontId="1" fillId="0" borderId="1" xfId="0" applyNumberFormat="1" applyFont="1" applyFill="1" applyBorder="1"/>
    <xf numFmtId="165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/>
    <xf numFmtId="165" fontId="4" fillId="0" borderId="0" xfId="1" applyNumberFormat="1" applyFont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1" fillId="0" borderId="1" xfId="1" applyNumberFormat="1" applyFont="1" applyFill="1" applyBorder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165" fontId="0" fillId="0" borderId="0" xfId="0" applyNumberFormat="1"/>
    <xf numFmtId="165" fontId="2" fillId="0" borderId="0" xfId="1" applyNumberFormat="1" applyFont="1"/>
    <xf numFmtId="167" fontId="4" fillId="0" borderId="0" xfId="0" applyNumberFormat="1" applyFont="1"/>
    <xf numFmtId="165" fontId="4" fillId="0" borderId="1" xfId="1" applyNumberFormat="1" applyFont="1" applyBorder="1"/>
    <xf numFmtId="168" fontId="8" fillId="0" borderId="1" xfId="1" applyNumberFormat="1" applyFont="1" applyFill="1" applyBorder="1"/>
    <xf numFmtId="168" fontId="0" fillId="0" borderId="1" xfId="1" applyNumberFormat="1" applyFont="1" applyBorder="1"/>
    <xf numFmtId="168" fontId="0" fillId="0" borderId="1" xfId="1" applyNumberFormat="1" applyFont="1" applyBorder="1" applyAlignment="1">
      <alignment horizontal="center"/>
    </xf>
    <xf numFmtId="168" fontId="4" fillId="4" borderId="1" xfId="1" applyNumberFormat="1" applyFont="1" applyFill="1" applyBorder="1"/>
    <xf numFmtId="165" fontId="4" fillId="0" borderId="1" xfId="0" quotePrefix="1" applyNumberFormat="1" applyFont="1" applyBorder="1"/>
    <xf numFmtId="165" fontId="2" fillId="2" borderId="1" xfId="1" applyNumberFormat="1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workbookViewId="0">
      <selection activeCell="R11" sqref="R11"/>
    </sheetView>
  </sheetViews>
  <sheetFormatPr defaultRowHeight="12.75" x14ac:dyDescent="0.2"/>
  <cols>
    <col min="1" max="1" width="35.28515625" style="15" customWidth="1"/>
    <col min="2" max="17" width="11.7109375" style="15" customWidth="1"/>
    <col min="18" max="18" width="12.85546875" style="15" bestFit="1" customWidth="1"/>
    <col min="19" max="19" width="26.140625" style="15" customWidth="1"/>
    <col min="20" max="20" width="15" style="15" customWidth="1"/>
    <col min="21" max="21" width="13" style="15" bestFit="1" customWidth="1"/>
    <col min="22" max="22" width="3.7109375" style="15" customWidth="1"/>
    <col min="23" max="23" width="11.28515625" style="15" bestFit="1" customWidth="1"/>
    <col min="24" max="24" width="12.7109375" style="15" customWidth="1"/>
    <col min="25" max="16384" width="9.140625" style="15"/>
  </cols>
  <sheetData>
    <row r="1" spans="1:25" ht="15.75" x14ac:dyDescent="0.25">
      <c r="A1" s="10" t="s">
        <v>150</v>
      </c>
    </row>
    <row r="2" spans="1:25" ht="15.75" x14ac:dyDescent="0.25">
      <c r="A2" s="10"/>
      <c r="M2" s="14"/>
      <c r="Q2" s="14" t="s">
        <v>141</v>
      </c>
    </row>
    <row r="3" spans="1:25" x14ac:dyDescent="0.2">
      <c r="A3" s="52" t="s">
        <v>100</v>
      </c>
      <c r="B3" s="51" t="s">
        <v>146</v>
      </c>
      <c r="C3" s="51"/>
      <c r="D3" s="51"/>
      <c r="E3" s="51"/>
      <c r="F3" s="51" t="s">
        <v>147</v>
      </c>
      <c r="G3" s="51"/>
      <c r="H3" s="51"/>
      <c r="I3" s="51"/>
      <c r="J3" s="51" t="s">
        <v>148</v>
      </c>
      <c r="K3" s="51"/>
      <c r="L3" s="51"/>
      <c r="M3" s="51"/>
      <c r="N3" s="51" t="s">
        <v>149</v>
      </c>
      <c r="O3" s="51"/>
      <c r="P3" s="51"/>
      <c r="Q3" s="51"/>
    </row>
    <row r="4" spans="1:25" x14ac:dyDescent="0.2">
      <c r="A4" s="52"/>
      <c r="B4" s="2" t="s">
        <v>94</v>
      </c>
      <c r="C4" s="2" t="s">
        <v>98</v>
      </c>
      <c r="D4" s="2" t="s">
        <v>99</v>
      </c>
      <c r="E4" s="2" t="s">
        <v>129</v>
      </c>
      <c r="F4" s="2" t="s">
        <v>130</v>
      </c>
      <c r="G4" s="2" t="s">
        <v>131</v>
      </c>
      <c r="H4" s="2" t="s">
        <v>132</v>
      </c>
      <c r="I4" s="2" t="s">
        <v>129</v>
      </c>
      <c r="J4" s="2" t="s">
        <v>133</v>
      </c>
      <c r="K4" s="2" t="s">
        <v>134</v>
      </c>
      <c r="L4" s="2" t="s">
        <v>135</v>
      </c>
      <c r="M4" s="2" t="s">
        <v>129</v>
      </c>
      <c r="N4" s="2" t="s">
        <v>136</v>
      </c>
      <c r="O4" s="2" t="s">
        <v>137</v>
      </c>
      <c r="P4" s="2" t="s">
        <v>138</v>
      </c>
      <c r="Q4" s="2" t="s">
        <v>129</v>
      </c>
    </row>
    <row r="5" spans="1:25" x14ac:dyDescent="0.2">
      <c r="A5" s="16" t="s">
        <v>108</v>
      </c>
      <c r="B5" s="36">
        <f>'TaxItem Data 11-12'!B57+'TaxItem Data 11-12'!B22</f>
        <v>76033.84</v>
      </c>
      <c r="C5" s="36">
        <f>'TaxItem Data 11-12'!C57+'TaxItem Data 11-12'!C22</f>
        <v>90508.453522839991</v>
      </c>
      <c r="D5" s="36">
        <f>'TaxItem Data 11-12'!D57+'TaxItem Data 11-12'!D22</f>
        <v>100788.56321928999</v>
      </c>
      <c r="E5" s="36">
        <f>SUM(B5:D5)</f>
        <v>267330.85674213001</v>
      </c>
      <c r="F5" s="36">
        <f>'TaxItem Data 11-12'!F57+'TaxItem Data 11-12'!F22</f>
        <v>88717.798976506951</v>
      </c>
      <c r="G5" s="36">
        <f>'TaxItem Data 11-12'!G57+'TaxItem Data 11-12'!G22</f>
        <v>86789.608854460006</v>
      </c>
      <c r="H5" s="36">
        <f>'TaxItem Data 11-12'!H57+'TaxItem Data 11-12'!H22</f>
        <v>123303.82997512001</v>
      </c>
      <c r="I5" s="36">
        <f>SUM(F5:H5)</f>
        <v>298811.23780608695</v>
      </c>
      <c r="J5" s="36">
        <f>'TaxItem Data 11-12'!J57+'TaxItem Data 11-12'!J22</f>
        <v>94627.616421179991</v>
      </c>
      <c r="K5" s="36">
        <f>'TaxItem Data 11-12'!K57+'TaxItem Data 11-12'!K22</f>
        <v>88177.574549969984</v>
      </c>
      <c r="L5" s="36">
        <f>'TaxItem Data 11-12'!L57+'TaxItem Data 11-12'!L22</f>
        <v>123800.58575130255</v>
      </c>
      <c r="M5" s="36">
        <f>SUM(J5:L5)</f>
        <v>306605.77672245255</v>
      </c>
      <c r="N5" s="36">
        <f>'TaxItem Data 11-12'!N57+'TaxItem Data 11-12'!N22</f>
        <v>91128.897784269997</v>
      </c>
      <c r="O5" s="36">
        <f>'TaxItem Data 11-12'!O57+'TaxItem Data 11-12'!O22</f>
        <v>95689.470993903</v>
      </c>
      <c r="P5" s="36">
        <f>'TaxItem Data 11-12'!P57+'TaxItem Data 11-12'!P22</f>
        <v>165966.40515390341</v>
      </c>
      <c r="Q5" s="36">
        <f>SUM(N5:P5)</f>
        <v>352784.77393207641</v>
      </c>
      <c r="R5" s="41"/>
      <c r="S5" s="35"/>
      <c r="T5" s="35"/>
      <c r="U5" s="35"/>
      <c r="V5" s="44"/>
      <c r="W5" s="39"/>
      <c r="X5" s="39"/>
      <c r="Y5" s="40"/>
    </row>
    <row r="6" spans="1:25" x14ac:dyDescent="0.2">
      <c r="A6" s="16" t="s">
        <v>101</v>
      </c>
      <c r="B6" s="36">
        <f>'TaxItem Data 11-12'!B91</f>
        <v>210372.77000000002</v>
      </c>
      <c r="C6" s="36">
        <f>'TaxItem Data 11-12'!C91</f>
        <v>217330.53131333005</v>
      </c>
      <c r="D6" s="36">
        <f>'TaxItem Data 11-12'!D91</f>
        <v>230116.01788098001</v>
      </c>
      <c r="E6" s="36">
        <f>SUM(B6:D6)</f>
        <v>657819.31919431011</v>
      </c>
      <c r="F6" s="36">
        <f>'TaxItem Data 11-12'!F91</f>
        <v>214099.89607111391</v>
      </c>
      <c r="G6" s="36">
        <f>'TaxItem Data 11-12'!G91</f>
        <v>226167.50855562004</v>
      </c>
      <c r="H6" s="36">
        <f>'TaxItem Data 11-12'!H91</f>
        <v>220855.01055644004</v>
      </c>
      <c r="I6" s="36">
        <f t="shared" ref="I6:I17" si="0">SUM(F6:H6)</f>
        <v>661122.41518317396</v>
      </c>
      <c r="J6" s="36">
        <f>'TaxItem Data 11-12'!J91</f>
        <v>214720.11552921997</v>
      </c>
      <c r="K6" s="36">
        <f>'TaxItem Data 11-12'!K91</f>
        <v>205531.65419004997</v>
      </c>
      <c r="L6" s="36">
        <f>'TaxItem Data 11-12'!L91</f>
        <v>211744.04462895001</v>
      </c>
      <c r="M6" s="36">
        <f t="shared" ref="M6:M17" si="1">SUM(J6:L6)</f>
        <v>631995.81434821989</v>
      </c>
      <c r="N6" s="36">
        <f>'TaxItem Data 11-12'!N91</f>
        <v>193400.22230778</v>
      </c>
      <c r="O6" s="36">
        <f>'TaxItem Data 11-12'!O91</f>
        <v>240954.29937859502</v>
      </c>
      <c r="P6" s="36">
        <f>'TaxItem Data 11-12'!P91</f>
        <v>231455.89477899938</v>
      </c>
      <c r="Q6" s="36">
        <f t="shared" ref="Q6:Q17" si="2">SUM(N6:P6)</f>
        <v>665810.41646537441</v>
      </c>
      <c r="R6" s="41"/>
      <c r="S6" s="35"/>
      <c r="T6" s="35"/>
      <c r="U6" s="35"/>
      <c r="V6" s="44"/>
      <c r="W6" s="39"/>
      <c r="X6" s="39"/>
      <c r="Y6" s="40"/>
    </row>
    <row r="7" spans="1:25" x14ac:dyDescent="0.2">
      <c r="A7" s="16" t="s">
        <v>102</v>
      </c>
      <c r="B7" s="36">
        <f>'TaxItem Data 11-12'!B136</f>
        <v>158291.76699999999</v>
      </c>
      <c r="C7" s="36">
        <f>'TaxItem Data 11-12'!C136</f>
        <v>164861.56794299997</v>
      </c>
      <c r="D7" s="36">
        <f>'TaxItem Data 11-12'!D136</f>
        <v>285394.94909188</v>
      </c>
      <c r="E7" s="36">
        <f>SUM(B7:D7)</f>
        <v>608548.28403487999</v>
      </c>
      <c r="F7" s="36">
        <f>'TaxItem Data 11-12'!F136</f>
        <v>191182.33924190997</v>
      </c>
      <c r="G7" s="36">
        <f>'TaxItem Data 11-12'!G136</f>
        <v>199352.09705857004</v>
      </c>
      <c r="H7" s="36">
        <f>'TaxItem Data 11-12'!H136</f>
        <v>338359.05678652995</v>
      </c>
      <c r="I7" s="36">
        <f t="shared" si="0"/>
        <v>728893.49308700999</v>
      </c>
      <c r="J7" s="36">
        <f>'TaxItem Data 11-12'!J136</f>
        <v>217575.72280428003</v>
      </c>
      <c r="K7" s="36">
        <f>'TaxItem Data 11-12'!K136</f>
        <v>195294.92059249</v>
      </c>
      <c r="L7" s="36">
        <f>'TaxItem Data 11-12'!L136</f>
        <v>322351.76101868995</v>
      </c>
      <c r="M7" s="36">
        <f t="shared" si="1"/>
        <v>735222.40441545995</v>
      </c>
      <c r="N7" s="36">
        <f>'TaxItem Data 11-12'!N136</f>
        <v>191712.27738062997</v>
      </c>
      <c r="O7" s="36">
        <f>'TaxItem Data 11-12'!O136</f>
        <v>202541.67142291</v>
      </c>
      <c r="P7" s="36">
        <f>'TaxItem Data 11-12'!P136</f>
        <v>359442.94202611002</v>
      </c>
      <c r="Q7" s="36">
        <f t="shared" si="2"/>
        <v>753696.89082964999</v>
      </c>
      <c r="R7" s="41"/>
      <c r="S7" s="35"/>
      <c r="T7" s="35"/>
      <c r="U7" s="35"/>
      <c r="V7" s="44"/>
      <c r="W7" s="39"/>
      <c r="X7" s="39"/>
      <c r="Y7" s="40"/>
    </row>
    <row r="8" spans="1:25" x14ac:dyDescent="0.2">
      <c r="A8" s="9" t="s">
        <v>128</v>
      </c>
      <c r="B8" s="8">
        <f>SUM(B5:B7)</f>
        <v>444698.37699999998</v>
      </c>
      <c r="C8" s="8">
        <f>SUM(C5:C7)</f>
        <v>472700.55277916999</v>
      </c>
      <c r="D8" s="8">
        <f>SUM(D5:D7)</f>
        <v>616299.53019215004</v>
      </c>
      <c r="E8" s="26">
        <f>SUM(B8:D8)</f>
        <v>1533698.4599713199</v>
      </c>
      <c r="F8" s="8">
        <f t="shared" ref="F8:P8" si="3">SUM(F5:F7)</f>
        <v>494000.03428953083</v>
      </c>
      <c r="G8" s="8">
        <f t="shared" si="3"/>
        <v>512309.21446865005</v>
      </c>
      <c r="H8" s="8">
        <f t="shared" si="3"/>
        <v>682517.89731809008</v>
      </c>
      <c r="I8" s="26">
        <f t="shared" si="0"/>
        <v>1688827.1460762708</v>
      </c>
      <c r="J8" s="8">
        <f t="shared" si="3"/>
        <v>526923.45475467993</v>
      </c>
      <c r="K8" s="8">
        <f t="shared" si="3"/>
        <v>489004.14933250996</v>
      </c>
      <c r="L8" s="8">
        <f t="shared" si="3"/>
        <v>657896.39139894256</v>
      </c>
      <c r="M8" s="26">
        <f t="shared" si="1"/>
        <v>1673823.9954861323</v>
      </c>
      <c r="N8" s="8">
        <f t="shared" si="3"/>
        <v>476241.39747267996</v>
      </c>
      <c r="O8" s="8">
        <f t="shared" si="3"/>
        <v>539185.44179540803</v>
      </c>
      <c r="P8" s="8">
        <f t="shared" si="3"/>
        <v>756865.24195901281</v>
      </c>
      <c r="Q8" s="26">
        <f t="shared" si="2"/>
        <v>1772292.0812271009</v>
      </c>
      <c r="R8" s="41"/>
      <c r="S8" s="35"/>
      <c r="T8" s="35"/>
      <c r="U8" s="35"/>
      <c r="V8" s="44"/>
      <c r="W8" s="39"/>
      <c r="X8" s="39"/>
      <c r="Y8" s="40"/>
    </row>
    <row r="9" spans="1:25" ht="12.75" customHeight="1" x14ac:dyDescent="0.2">
      <c r="A9" s="17" t="s">
        <v>160</v>
      </c>
      <c r="B9" s="50">
        <f>'TaxItem Data 11-12'!B58+'TaxItem Data 11-12'!B92+'TaxItem Data 11-12'!B138</f>
        <v>11551.723333333335</v>
      </c>
      <c r="C9" s="50">
        <f>'TaxItem Data 11-12'!C58+'TaxItem Data 11-12'!C92+'TaxItem Data 11-12'!C138</f>
        <v>11662.993163666666</v>
      </c>
      <c r="D9" s="50">
        <f>'TaxItem Data 11-12'!D58+'TaxItem Data 11-12'!D92+'TaxItem Data 11-12'!D138</f>
        <v>11260.43892056</v>
      </c>
      <c r="E9" s="50">
        <f>'TaxItem Data 11-12'!E58+'TaxItem Data 11-12'!E92+'TaxItem Data 11-12'!E138</f>
        <v>34475.155417560003</v>
      </c>
      <c r="F9" s="36">
        <f>'TaxItem Data 11-12'!F23+'TaxItem Data 11-12'!F58+'TaxItem Data 11-12'!F92+'TaxItem Data 11-12'!F137+'TaxItem Data 11-12'!F138</f>
        <v>14415.551184216667</v>
      </c>
      <c r="G9" s="36">
        <f>'TaxItem Data 11-12'!G23+'TaxItem Data 11-12'!G58+'TaxItem Data 11-12'!G92+'TaxItem Data 11-12'!G137+'TaxItem Data 11-12'!G138</f>
        <v>14407.493167760002</v>
      </c>
      <c r="H9" s="36">
        <f>'TaxItem Data 11-12'!H23+'TaxItem Data 11-12'!H58+'TaxItem Data 11-12'!H92+'TaxItem Data 11-12'!H137+'TaxItem Data 11-12'!H138</f>
        <v>14415.868254880002</v>
      </c>
      <c r="I9" s="36">
        <f t="shared" si="0"/>
        <v>43238.912606856669</v>
      </c>
      <c r="J9" s="36">
        <f>'TaxItem Data 11-12'!J23+'TaxItem Data 11-12'!J58+'TaxItem Data 11-12'!J92+'TaxItem Data 11-12'!J137+'TaxItem Data 11-12'!J138</f>
        <v>14229.305334076667</v>
      </c>
      <c r="K9" s="36">
        <f>'TaxItem Data 11-12'!K23+'TaxItem Data 11-12'!K58+'TaxItem Data 11-12'!K92+'TaxItem Data 11-12'!K137+'TaxItem Data 11-12'!K138</f>
        <v>14415.596960993335</v>
      </c>
      <c r="L9" s="36">
        <f>'TaxItem Data 11-12'!L23+'TaxItem Data 11-12'!L58+'TaxItem Data 11-12'!L92+'TaxItem Data 11-12'!L137+'TaxItem Data 11-12'!L138</f>
        <v>14381.376444502002</v>
      </c>
      <c r="M9" s="36">
        <f t="shared" si="1"/>
        <v>43026.278739572008</v>
      </c>
      <c r="N9" s="36">
        <f>'TaxItem Data 11-12'!N23+'TaxItem Data 11-12'!N58+'TaxItem Data 11-12'!N92+'TaxItem Data 11-12'!N137+'TaxItem Data 11-12'!N138</f>
        <v>14341.902155756667</v>
      </c>
      <c r="O9" s="36">
        <f>'TaxItem Data 11-12'!O23+'TaxItem Data 11-12'!O58+'TaxItem Data 11-12'!O92+'TaxItem Data 11-12'!O137+'TaxItem Data 11-12'!O138</f>
        <v>14415.79</v>
      </c>
      <c r="P9" s="36">
        <f>'TaxItem Data 11-12'!P23+'TaxItem Data 11-12'!P58+'TaxItem Data 11-12'!P92+'TaxItem Data 11-12'!P137+'TaxItem Data 11-12'!P138</f>
        <v>31693.124279264674</v>
      </c>
      <c r="Q9" s="36">
        <f t="shared" si="2"/>
        <v>60450.816435021341</v>
      </c>
      <c r="R9" s="41"/>
      <c r="S9" s="35"/>
      <c r="T9" s="35"/>
      <c r="U9" s="35"/>
      <c r="V9" s="44"/>
      <c r="W9" s="39"/>
      <c r="X9" s="39"/>
    </row>
    <row r="10" spans="1:25" x14ac:dyDescent="0.2">
      <c r="A10" s="9" t="s">
        <v>127</v>
      </c>
      <c r="B10" s="8">
        <f>B8-B9</f>
        <v>433146.65366666665</v>
      </c>
      <c r="C10" s="8">
        <f>C8-C9</f>
        <v>461037.5596155033</v>
      </c>
      <c r="D10" s="8">
        <f>D8-D9</f>
        <v>605039.09127159009</v>
      </c>
      <c r="E10" s="26">
        <f>SUM(B10:D10)</f>
        <v>1499223.3045537602</v>
      </c>
      <c r="F10" s="8">
        <f t="shared" ref="F10:P10" si="4">F8-F9</f>
        <v>479584.48310531414</v>
      </c>
      <c r="G10" s="8">
        <f t="shared" si="4"/>
        <v>497901.72130089003</v>
      </c>
      <c r="H10" s="8">
        <f t="shared" si="4"/>
        <v>668102.02906321012</v>
      </c>
      <c r="I10" s="26">
        <f t="shared" si="0"/>
        <v>1645588.2334694143</v>
      </c>
      <c r="J10" s="8">
        <f t="shared" si="4"/>
        <v>512694.14942060324</v>
      </c>
      <c r="K10" s="8">
        <f t="shared" si="4"/>
        <v>474588.55237151665</v>
      </c>
      <c r="L10" s="8">
        <f t="shared" si="4"/>
        <v>643515.01495444053</v>
      </c>
      <c r="M10" s="26">
        <f t="shared" si="1"/>
        <v>1630797.7167465603</v>
      </c>
      <c r="N10" s="8">
        <f t="shared" si="4"/>
        <v>461899.4953169233</v>
      </c>
      <c r="O10" s="8">
        <f t="shared" si="4"/>
        <v>524769.65179540799</v>
      </c>
      <c r="P10" s="8">
        <f t="shared" si="4"/>
        <v>725172.1176797481</v>
      </c>
      <c r="Q10" s="26">
        <f t="shared" si="2"/>
        <v>1711841.2647920796</v>
      </c>
      <c r="R10" s="41"/>
      <c r="S10" s="35"/>
      <c r="T10" s="35"/>
      <c r="U10" s="35"/>
      <c r="V10" s="44"/>
      <c r="W10" s="41"/>
      <c r="X10" s="41"/>
    </row>
    <row r="11" spans="1:25" x14ac:dyDescent="0.2">
      <c r="A11" s="18" t="s">
        <v>103</v>
      </c>
      <c r="B11" s="37">
        <f>'TaxItem Data 11-12'!B61+'TaxItem Data 11-12'!B97</f>
        <v>2308.04</v>
      </c>
      <c r="C11" s="37">
        <f>'TaxItem Data 11-12'!C61+'TaxItem Data 11-12'!C97</f>
        <v>3288.9480985999999</v>
      </c>
      <c r="D11" s="37">
        <f>'TaxItem Data 11-12'!D61+'TaxItem Data 11-12'!D97</f>
        <v>2922.5348626999998</v>
      </c>
      <c r="E11" s="37">
        <f>'TaxItem Data 11-12'!E61+'TaxItem Data 11-12'!E97</f>
        <v>8519.5229612999992</v>
      </c>
      <c r="F11" s="37">
        <f>'TaxItem Data 11-12'!F61+'TaxItem Data 11-12'!F97</f>
        <v>627.11615719999998</v>
      </c>
      <c r="G11" s="37">
        <f>'TaxItem Data 11-12'!G61+'TaxItem Data 11-12'!G97</f>
        <v>4416.1119520000002</v>
      </c>
      <c r="H11" s="37">
        <f>'TaxItem Data 11-12'!H61+'TaxItem Data 11-12'!H97</f>
        <v>1634.3678287999999</v>
      </c>
      <c r="I11" s="36">
        <f t="shared" si="0"/>
        <v>6677.5959380000004</v>
      </c>
      <c r="J11" s="37">
        <f>'TaxItem Data 11-12'!J61+'TaxItem Data 11-12'!J97</f>
        <v>2275.5848265999998</v>
      </c>
      <c r="K11" s="37">
        <f>'TaxItem Data 11-12'!K61+'TaxItem Data 11-12'!K97</f>
        <v>1694.5692879000001</v>
      </c>
      <c r="L11" s="37">
        <f>'TaxItem Data 11-12'!L61+'TaxItem Data 11-12'!L97</f>
        <v>4193.1998617999998</v>
      </c>
      <c r="M11" s="36">
        <f t="shared" si="1"/>
        <v>8163.3539762999999</v>
      </c>
      <c r="N11" s="37">
        <f>'TaxItem Data 11-12'!N61+'TaxItem Data 11-12'!N97</f>
        <v>2050.2382948999998</v>
      </c>
      <c r="O11" s="37">
        <f>'TaxItem Data 11-12'!O61+'TaxItem Data 11-12'!O97</f>
        <v>7655.1726398500005</v>
      </c>
      <c r="P11" s="37">
        <f>'TaxItem Data 11-12'!P61+'TaxItem Data 11-12'!P97</f>
        <v>3520.8150839100058</v>
      </c>
      <c r="Q11" s="36">
        <f t="shared" si="2"/>
        <v>13226.226018660005</v>
      </c>
      <c r="R11" s="41"/>
      <c r="S11" s="35"/>
      <c r="T11" s="35"/>
      <c r="U11" s="35"/>
      <c r="V11" s="44"/>
      <c r="W11" s="39"/>
      <c r="X11" s="39"/>
    </row>
    <row r="12" spans="1:25" x14ac:dyDescent="0.2">
      <c r="A12" s="18" t="s">
        <v>156</v>
      </c>
      <c r="B12" s="37">
        <f>'TaxItem Data 11-12'!B59</f>
        <v>703.07999999999993</v>
      </c>
      <c r="C12" s="37">
        <f>'TaxItem Data 11-12'!C59</f>
        <v>829.15</v>
      </c>
      <c r="D12" s="37">
        <f>'TaxItem Data 11-12'!D59</f>
        <v>1060.5150968999999</v>
      </c>
      <c r="E12" s="37">
        <f>'TaxItem Data 11-12'!E59</f>
        <v>2842.215096899999</v>
      </c>
      <c r="F12" s="37">
        <f>'TaxItem Data 11-12'!F59</f>
        <v>865.00840374000006</v>
      </c>
      <c r="G12" s="37">
        <f>'TaxItem Data 11-12'!G59</f>
        <v>1151.08273457</v>
      </c>
      <c r="H12" s="37">
        <f>'TaxItem Data 11-12'!H59</f>
        <v>879.55200000000002</v>
      </c>
      <c r="I12" s="36">
        <f t="shared" si="0"/>
        <v>2895.6431383100003</v>
      </c>
      <c r="J12" s="37">
        <f>'TaxItem Data 11-12'!J59</f>
        <v>1196.4176735399999</v>
      </c>
      <c r="K12" s="37">
        <f>'TaxItem Data 11-12'!K59</f>
        <v>920.7834552999999</v>
      </c>
      <c r="L12" s="37">
        <f>'TaxItem Data 11-12'!L59</f>
        <v>829.8</v>
      </c>
      <c r="M12" s="36">
        <f t="shared" si="1"/>
        <v>2947.0011288400001</v>
      </c>
      <c r="N12" s="37">
        <f>'TaxItem Data 11-12'!N59</f>
        <v>686.6</v>
      </c>
      <c r="O12" s="37">
        <f>'TaxItem Data 11-12'!O59</f>
        <v>882.6</v>
      </c>
      <c r="P12" s="37">
        <f>'TaxItem Data 11-12'!P59</f>
        <v>769.9</v>
      </c>
      <c r="Q12" s="36">
        <f t="shared" si="2"/>
        <v>2339.1</v>
      </c>
      <c r="R12" s="41"/>
      <c r="S12" s="35"/>
      <c r="T12" s="35"/>
      <c r="U12" s="35"/>
      <c r="V12" s="44"/>
    </row>
    <row r="13" spans="1:25" x14ac:dyDescent="0.2">
      <c r="A13" s="18" t="s">
        <v>106</v>
      </c>
      <c r="B13" s="36">
        <f>'TaxItem Data 11-12'!B94</f>
        <v>2.02</v>
      </c>
      <c r="C13" s="36">
        <f>'TaxItem Data 11-12'!C94</f>
        <v>46.77394563</v>
      </c>
      <c r="D13" s="36">
        <f>'TaxItem Data 11-12'!D94</f>
        <v>6.4908961000000014</v>
      </c>
      <c r="E13" s="36">
        <f>'TaxItem Data 11-12'!E94</f>
        <v>55.284841730000004</v>
      </c>
      <c r="F13" s="36">
        <f>'TaxItem Data 11-12'!F94</f>
        <v>162.58197235000003</v>
      </c>
      <c r="G13" s="36">
        <f>'TaxItem Data 11-12'!G94</f>
        <v>124.55894995999999</v>
      </c>
      <c r="H13" s="36">
        <f>'TaxItem Data 11-12'!H94</f>
        <v>245.11498560000001</v>
      </c>
      <c r="I13" s="36">
        <f t="shared" si="0"/>
        <v>532.25590791000002</v>
      </c>
      <c r="J13" s="36">
        <f>'TaxItem Data 11-12'!J94</f>
        <v>215.67941410000003</v>
      </c>
      <c r="K13" s="36">
        <f>'TaxItem Data 11-12'!K94</f>
        <v>39.880221599999992</v>
      </c>
      <c r="L13" s="36">
        <f>'TaxItem Data 11-12'!L94</f>
        <v>237.98453590000003</v>
      </c>
      <c r="M13" s="36">
        <f t="shared" si="1"/>
        <v>493.54417160000003</v>
      </c>
      <c r="N13" s="36">
        <f>'TaxItem Data 11-12'!N94</f>
        <v>217.63001269999998</v>
      </c>
      <c r="O13" s="36">
        <f>'TaxItem Data 11-12'!O94</f>
        <v>184.09573330000003</v>
      </c>
      <c r="P13" s="36">
        <f>'TaxItem Data 11-12'!P94</f>
        <v>2528.4382928999994</v>
      </c>
      <c r="Q13" s="36">
        <f t="shared" si="2"/>
        <v>2930.1640388999995</v>
      </c>
      <c r="R13" s="41"/>
      <c r="S13" s="35"/>
      <c r="T13" s="35"/>
      <c r="U13" s="35"/>
      <c r="V13" s="44"/>
      <c r="W13" s="39"/>
      <c r="X13" s="39"/>
    </row>
    <row r="14" spans="1:25" x14ac:dyDescent="0.2">
      <c r="A14" s="18" t="s">
        <v>107</v>
      </c>
      <c r="B14" s="36">
        <f>'TaxItem Data 11-12'!B95</f>
        <v>3565.2</v>
      </c>
      <c r="C14" s="36">
        <f>'TaxItem Data 11-12'!C95</f>
        <v>3538.0312664300009</v>
      </c>
      <c r="D14" s="36">
        <f>'TaxItem Data 11-12'!D95</f>
        <v>3666.6333128299998</v>
      </c>
      <c r="E14" s="36">
        <f>'TaxItem Data 11-12'!E95</f>
        <v>10769.86457926</v>
      </c>
      <c r="F14" s="36">
        <f>'TaxItem Data 11-12'!F95</f>
        <v>2830.19025418</v>
      </c>
      <c r="G14" s="36">
        <f>'TaxItem Data 11-12'!G95</f>
        <v>2720.3429558599996</v>
      </c>
      <c r="H14" s="36">
        <f>'TaxItem Data 11-12'!H95</f>
        <v>2589.5956010999998</v>
      </c>
      <c r="I14" s="36">
        <f t="shared" si="0"/>
        <v>8140.128811139999</v>
      </c>
      <c r="J14" s="36">
        <f>'TaxItem Data 11-12'!J95</f>
        <v>2355.57682952</v>
      </c>
      <c r="K14" s="36">
        <f>'TaxItem Data 11-12'!K95</f>
        <v>2914.2986262000004</v>
      </c>
      <c r="L14" s="36">
        <f>'TaxItem Data 11-12'!L95</f>
        <v>2375.3878771199998</v>
      </c>
      <c r="M14" s="36">
        <f t="shared" si="1"/>
        <v>7645.2633328400007</v>
      </c>
      <c r="N14" s="36">
        <f>'TaxItem Data 11-12'!N95</f>
        <v>2528.2847084099999</v>
      </c>
      <c r="O14" s="36">
        <f>'TaxItem Data 11-12'!O95</f>
        <v>3261.4166634999997</v>
      </c>
      <c r="P14" s="36">
        <f>'TaxItem Data 11-12'!P95</f>
        <v>904.53965995999988</v>
      </c>
      <c r="Q14" s="36">
        <f t="shared" si="2"/>
        <v>6694.2410318699995</v>
      </c>
      <c r="R14" s="41"/>
      <c r="S14" s="35"/>
      <c r="T14" s="35"/>
      <c r="U14" s="35"/>
      <c r="V14" s="44"/>
      <c r="W14" s="39"/>
      <c r="X14" s="39"/>
    </row>
    <row r="15" spans="1:25" x14ac:dyDescent="0.2">
      <c r="A15" s="18" t="s">
        <v>122</v>
      </c>
      <c r="B15" s="36">
        <f>'TaxItem Data 11-12'!B96</f>
        <v>3567.22</v>
      </c>
      <c r="C15" s="36">
        <f>'TaxItem Data 11-12'!C96</f>
        <v>3584.8052120600009</v>
      </c>
      <c r="D15" s="36">
        <f>'TaxItem Data 11-12'!D96</f>
        <v>3673.1242089299999</v>
      </c>
      <c r="E15" s="36">
        <f>'TaxItem Data 11-12'!E96</f>
        <v>10825.149420990001</v>
      </c>
      <c r="F15" s="36">
        <f>'TaxItem Data 11-12'!F96</f>
        <v>2992.7722265299999</v>
      </c>
      <c r="G15" s="36">
        <f>'TaxItem Data 11-12'!G96</f>
        <v>2844.9019058199997</v>
      </c>
      <c r="H15" s="36">
        <f>'TaxItem Data 11-12'!H96</f>
        <v>2834.7105867</v>
      </c>
      <c r="I15" s="36">
        <f t="shared" si="0"/>
        <v>8672.3847190499982</v>
      </c>
      <c r="J15" s="36">
        <f>'TaxItem Data 11-12'!J96</f>
        <v>2571.2562436200001</v>
      </c>
      <c r="K15" s="36">
        <f>'TaxItem Data 11-12'!K96</f>
        <v>2954.1788478000003</v>
      </c>
      <c r="L15" s="36">
        <f>'TaxItem Data 11-12'!L96</f>
        <v>2613.3724130199998</v>
      </c>
      <c r="M15" s="36">
        <f t="shared" si="1"/>
        <v>8138.8075044400002</v>
      </c>
      <c r="N15" s="36">
        <f>'TaxItem Data 11-12'!N96</f>
        <v>2745.9147211099998</v>
      </c>
      <c r="O15" s="36">
        <f>'TaxItem Data 11-12'!O96</f>
        <v>3445.5123967999998</v>
      </c>
      <c r="P15" s="36">
        <f>'TaxItem Data 11-12'!P96</f>
        <v>3432.9779528599993</v>
      </c>
      <c r="Q15" s="36">
        <f t="shared" si="2"/>
        <v>9624.4050707699989</v>
      </c>
      <c r="R15" s="41"/>
      <c r="S15" s="35"/>
      <c r="T15" s="35"/>
      <c r="U15" s="35"/>
      <c r="V15" s="44"/>
    </row>
    <row r="16" spans="1:25" x14ac:dyDescent="0.2">
      <c r="A16" s="18" t="s">
        <v>159</v>
      </c>
      <c r="B16" s="50">
        <f>'TaxItem Data 11-12'!B23+'TaxItem Data 11-12'!B137</f>
        <v>3633.41</v>
      </c>
      <c r="C16" s="50">
        <f>'TaxItem Data 11-12'!C23+'TaxItem Data 11-12'!C137</f>
        <v>3621.873728096667</v>
      </c>
      <c r="D16" s="50">
        <f>'TaxItem Data 11-12'!D23+'TaxItem Data 11-12'!D137</f>
        <v>3158.3138261899999</v>
      </c>
      <c r="E16" s="50">
        <f>'TaxItem Data 11-12'!E23+'TaxItem Data 11-12'!E137</f>
        <v>10413.597554286665</v>
      </c>
      <c r="F16" s="50">
        <f>'TaxItem Data 11-12'!F23+'TaxItem Data 11-12'!F137</f>
        <v>3468.9466940900002</v>
      </c>
      <c r="G16" s="50">
        <f>'TaxItem Data 11-12'!G23+'TaxItem Data 11-12'!G137</f>
        <v>3594.4120041799997</v>
      </c>
      <c r="H16" s="50">
        <f>'TaxItem Data 11-12'!H23+'TaxItem Data 11-12'!H137</f>
        <v>5144.996974263333</v>
      </c>
      <c r="I16" s="50">
        <f>'TaxItem Data 11-12'!I23+'TaxItem Data 11-12'!I137</f>
        <v>12208.355672533333</v>
      </c>
      <c r="J16" s="50">
        <f>'TaxItem Data 11-12'!J23+'TaxItem Data 11-12'!J137</f>
        <v>4106.3382922966666</v>
      </c>
      <c r="K16" s="50">
        <f>'TaxItem Data 11-12'!K23+'TaxItem Data 11-12'!K137</f>
        <v>3807.1665244966666</v>
      </c>
      <c r="L16" s="50">
        <f>'TaxItem Data 11-12'!L23+'TaxItem Data 11-12'!L137</f>
        <v>3871.0864445020034</v>
      </c>
      <c r="M16" s="50">
        <f>'TaxItem Data 11-12'!M23+'TaxItem Data 11-12'!M137</f>
        <v>11784.591261295336</v>
      </c>
      <c r="N16" s="50">
        <f>'TaxItem Data 11-12'!N23+'TaxItem Data 11-12'!N137</f>
        <v>3385.2745389533334</v>
      </c>
      <c r="O16" s="50">
        <f>'TaxItem Data 11-12'!O23+'TaxItem Data 11-12'!O137</f>
        <v>0</v>
      </c>
      <c r="P16" s="50">
        <f>'TaxItem Data 11-12'!P23+'TaxItem Data 11-12'!P137</f>
        <v>4222.4478293280017</v>
      </c>
      <c r="Q16" s="50">
        <f>'TaxItem Data 11-12'!Q23+'TaxItem Data 11-12'!Q137</f>
        <v>7607.7223682813355</v>
      </c>
      <c r="R16" s="41"/>
      <c r="S16" s="35"/>
      <c r="T16" s="35"/>
      <c r="U16" s="35"/>
      <c r="V16" s="44"/>
    </row>
    <row r="17" spans="1:23" x14ac:dyDescent="0.2">
      <c r="A17" s="19" t="s">
        <v>17</v>
      </c>
      <c r="B17" s="8">
        <f>B10+B11-B12+B13+B14-B15</f>
        <v>434751.61366666667</v>
      </c>
      <c r="C17" s="8">
        <f>C10+C11-C12+C13+C14-C15</f>
        <v>463497.3577141033</v>
      </c>
      <c r="D17" s="8">
        <f>D10+D11-D12+D13+D14-D15</f>
        <v>606901.11103739007</v>
      </c>
      <c r="E17" s="8">
        <f>E10+E11-E12+E13+E14-E15-E16</f>
        <v>1494487.0148638738</v>
      </c>
      <c r="F17" s="8">
        <f>F10+F11-F12+F13+F14-F15</f>
        <v>479346.59085877414</v>
      </c>
      <c r="G17" s="8">
        <f>G10+G11-G12+G13+G14-G15</f>
        <v>501166.75051832001</v>
      </c>
      <c r="H17" s="8">
        <f>H10+H11-H12+H13+H14-H15</f>
        <v>668856.84489201009</v>
      </c>
      <c r="I17" s="26">
        <f t="shared" si="0"/>
        <v>1649370.1862691042</v>
      </c>
      <c r="J17" s="8">
        <f>J10+J11-J12+J13+J14-J15</f>
        <v>513773.31657366321</v>
      </c>
      <c r="K17" s="8">
        <f>K10+K11-K12+K13+K14-K15</f>
        <v>475362.33820411662</v>
      </c>
      <c r="L17" s="8">
        <f>L10+L11-L12+L13+L14-L15</f>
        <v>646878.41481624043</v>
      </c>
      <c r="M17" s="26">
        <f t="shared" si="1"/>
        <v>1636014.0695940203</v>
      </c>
      <c r="N17" s="8">
        <f>N10+N11-N12+N13+N14-N15</f>
        <v>463263.13361182326</v>
      </c>
      <c r="O17" s="8">
        <f>O10+O11-O12+O13+O14-O15</f>
        <v>531542.22443525796</v>
      </c>
      <c r="P17" s="8">
        <f>P10+P11-P12+P13+P14-P15</f>
        <v>727923.03276365809</v>
      </c>
      <c r="Q17" s="26">
        <f t="shared" si="2"/>
        <v>1722728.3908107392</v>
      </c>
      <c r="R17" s="41"/>
      <c r="S17" s="35"/>
      <c r="T17" s="35"/>
      <c r="U17" s="35"/>
      <c r="V17" s="44"/>
    </row>
    <row r="18" spans="1:23" ht="16.5" customHeight="1" x14ac:dyDescent="0.25">
      <c r="A18" s="20" t="s">
        <v>123</v>
      </c>
      <c r="R18" s="41"/>
      <c r="S18" s="35"/>
      <c r="T18" s="35"/>
      <c r="U18" s="35"/>
    </row>
    <row r="19" spans="1:23" s="35" customFormat="1" x14ac:dyDescent="0.2"/>
    <row r="20" spans="1:23" x14ac:dyDescent="0.2">
      <c r="A20" s="35"/>
      <c r="C20" s="35"/>
      <c r="E20" s="39"/>
      <c r="N20" s="39"/>
      <c r="O20" s="39"/>
      <c r="S20" s="35"/>
      <c r="T20" s="35"/>
      <c r="U20" s="35"/>
      <c r="W20" s="41"/>
    </row>
    <row r="21" spans="1:23" x14ac:dyDescent="0.2">
      <c r="A21" s="35"/>
      <c r="C21" s="35"/>
      <c r="E21" s="35"/>
      <c r="Q21" s="41"/>
    </row>
    <row r="22" spans="1:23" x14ac:dyDescent="0.2">
      <c r="A22" s="35"/>
      <c r="C22" s="35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23" x14ac:dyDescent="0.2">
      <c r="A23" s="43"/>
      <c r="C23" s="43"/>
      <c r="R23" s="35"/>
      <c r="T23" s="41"/>
    </row>
    <row r="24" spans="1:23" x14ac:dyDescent="0.2">
      <c r="A24" s="35"/>
      <c r="C24" s="35"/>
    </row>
    <row r="25" spans="1:23" x14ac:dyDescent="0.2">
      <c r="A25" s="43"/>
      <c r="C25" s="43"/>
      <c r="D25" s="41"/>
      <c r="E25" s="35"/>
      <c r="O25" s="39"/>
    </row>
    <row r="26" spans="1:23" x14ac:dyDescent="0.2">
      <c r="A26" s="35"/>
      <c r="C26" s="35"/>
      <c r="D26" s="35"/>
      <c r="E26" s="35"/>
      <c r="O26" s="39"/>
    </row>
    <row r="27" spans="1:23" x14ac:dyDescent="0.2">
      <c r="A27" s="35"/>
      <c r="C27" s="35"/>
      <c r="D27" s="35"/>
      <c r="E27" s="35"/>
    </row>
    <row r="28" spans="1:23" x14ac:dyDescent="0.2">
      <c r="A28" s="43"/>
      <c r="C28" s="43"/>
      <c r="D28" s="35"/>
      <c r="E28" s="35"/>
    </row>
    <row r="29" spans="1:23" x14ac:dyDescent="0.2">
      <c r="A29" s="35"/>
      <c r="C29" s="35"/>
      <c r="D29" s="35"/>
      <c r="E29" s="35"/>
    </row>
    <row r="30" spans="1:23" x14ac:dyDescent="0.2">
      <c r="A30" s="35"/>
      <c r="C30" s="35"/>
      <c r="D30" s="35"/>
      <c r="E30" s="35"/>
    </row>
    <row r="31" spans="1:23" x14ac:dyDescent="0.2">
      <c r="A31" s="43"/>
      <c r="C31" s="43"/>
      <c r="D31" s="35"/>
      <c r="E31" s="35"/>
    </row>
    <row r="32" spans="1:23" x14ac:dyDescent="0.2">
      <c r="A32" s="35"/>
      <c r="C32" s="35"/>
      <c r="D32" s="35"/>
      <c r="E32" s="35"/>
    </row>
    <row r="33" spans="1:5" x14ac:dyDescent="0.2">
      <c r="A33" s="35"/>
      <c r="C33" s="35"/>
      <c r="D33" s="35"/>
      <c r="E33" s="35"/>
    </row>
    <row r="34" spans="1:5" x14ac:dyDescent="0.2">
      <c r="A34" s="43"/>
      <c r="C34" s="43"/>
      <c r="D34" s="35"/>
      <c r="E34" s="35"/>
    </row>
    <row r="35" spans="1:5" x14ac:dyDescent="0.2">
      <c r="D35" s="35"/>
      <c r="E35" s="35"/>
    </row>
    <row r="36" spans="1:5" x14ac:dyDescent="0.2">
      <c r="D36" s="35"/>
      <c r="E36" s="35"/>
    </row>
    <row r="37" spans="1:5" x14ac:dyDescent="0.2">
      <c r="D37" s="35"/>
      <c r="E37" s="35"/>
    </row>
    <row r="38" spans="1:5" x14ac:dyDescent="0.2">
      <c r="D38" s="35"/>
      <c r="E38" s="35"/>
    </row>
    <row r="39" spans="1:5" x14ac:dyDescent="0.2">
      <c r="D39" s="35"/>
      <c r="E39" s="35"/>
    </row>
    <row r="40" spans="1:5" x14ac:dyDescent="0.2">
      <c r="D40" s="35"/>
      <c r="E40" s="35"/>
    </row>
  </sheetData>
  <mergeCells count="5">
    <mergeCell ref="B3:E3"/>
    <mergeCell ref="A3:A4"/>
    <mergeCell ref="F3:I3"/>
    <mergeCell ref="J3:M3"/>
    <mergeCell ref="N3:Q3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&amp;C&amp;"Arial,Bold"&amp;12TANZANIA REVENUE AUTHORITY
Actual Revenue Collections (Quarterly) for 2008/09 by Departments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8"/>
  <sheetViews>
    <sheetView zoomScale="75" workbookViewId="0">
      <pane xSplit="1" ySplit="3" topLeftCell="M31" activePane="bottomRight" state="frozen"/>
      <selection pane="topRight" activeCell="B1" sqref="B1"/>
      <selection pane="bottomLeft" activeCell="A4" sqref="A4"/>
      <selection pane="bottomRight" activeCell="O142" sqref="O142"/>
    </sheetView>
  </sheetViews>
  <sheetFormatPr defaultRowHeight="12.75" x14ac:dyDescent="0.2"/>
  <cols>
    <col min="1" max="1" width="32.5703125" customWidth="1"/>
    <col min="2" max="2" width="12" style="1" customWidth="1"/>
    <col min="3" max="3" width="12.140625" style="1" customWidth="1"/>
    <col min="4" max="4" width="13" style="1" customWidth="1"/>
    <col min="5" max="5" width="14.140625" customWidth="1"/>
    <col min="6" max="6" width="13.140625" customWidth="1"/>
    <col min="7" max="7" width="13" customWidth="1"/>
    <col min="8" max="8" width="14.140625" customWidth="1"/>
    <col min="9" max="9" width="14.7109375" customWidth="1"/>
    <col min="10" max="10" width="14.42578125" customWidth="1"/>
    <col min="11" max="11" width="13.28515625" customWidth="1"/>
    <col min="12" max="13" width="13" customWidth="1"/>
    <col min="14" max="14" width="13.28515625" customWidth="1"/>
    <col min="15" max="15" width="14.28515625" customWidth="1"/>
    <col min="16" max="16" width="16" customWidth="1"/>
    <col min="17" max="17" width="13.5703125" customWidth="1"/>
    <col min="18" max="18" width="10.85546875" bestFit="1" customWidth="1"/>
    <col min="19" max="19" width="14.140625" style="1" customWidth="1"/>
    <col min="20" max="20" width="18.85546875" style="1" customWidth="1"/>
    <col min="21" max="21" width="10.28515625" style="1" bestFit="1" customWidth="1"/>
    <col min="22" max="22" width="11.42578125" style="1" bestFit="1" customWidth="1"/>
    <col min="23" max="23" width="9.140625" style="1"/>
    <col min="24" max="24" width="11.28515625" style="1" bestFit="1" customWidth="1"/>
  </cols>
  <sheetData>
    <row r="1" spans="1:18" ht="15.75" x14ac:dyDescent="0.25">
      <c r="A1" s="10" t="s">
        <v>151</v>
      </c>
      <c r="M1" s="14"/>
      <c r="Q1" s="14" t="s">
        <v>141</v>
      </c>
    </row>
    <row r="2" spans="1:18" x14ac:dyDescent="0.2">
      <c r="A2" s="53" t="s">
        <v>104</v>
      </c>
      <c r="B2" s="51" t="s">
        <v>146</v>
      </c>
      <c r="C2" s="51"/>
      <c r="D2" s="51"/>
      <c r="E2" s="51"/>
      <c r="F2" s="51" t="s">
        <v>147</v>
      </c>
      <c r="G2" s="51"/>
      <c r="H2" s="51"/>
      <c r="I2" s="51"/>
      <c r="J2" s="51" t="s">
        <v>148</v>
      </c>
      <c r="K2" s="51"/>
      <c r="L2" s="51"/>
      <c r="M2" s="51"/>
      <c r="N2" s="51" t="s">
        <v>149</v>
      </c>
      <c r="O2" s="51"/>
      <c r="P2" s="51"/>
      <c r="Q2" s="51"/>
    </row>
    <row r="3" spans="1:18" x14ac:dyDescent="0.2">
      <c r="A3" s="53"/>
      <c r="B3" s="2" t="s">
        <v>94</v>
      </c>
      <c r="C3" s="2" t="s">
        <v>98</v>
      </c>
      <c r="D3" s="2" t="s">
        <v>99</v>
      </c>
      <c r="E3" s="2" t="s">
        <v>129</v>
      </c>
      <c r="F3" s="2" t="s">
        <v>130</v>
      </c>
      <c r="G3" s="2" t="s">
        <v>131</v>
      </c>
      <c r="H3" s="2" t="s">
        <v>132</v>
      </c>
      <c r="I3" s="2" t="s">
        <v>129</v>
      </c>
      <c r="J3" s="2" t="s">
        <v>133</v>
      </c>
      <c r="K3" s="2" t="s">
        <v>134</v>
      </c>
      <c r="L3" s="2" t="s">
        <v>135</v>
      </c>
      <c r="M3" s="2" t="s">
        <v>129</v>
      </c>
      <c r="N3" s="2" t="s">
        <v>136</v>
      </c>
      <c r="O3" s="2" t="s">
        <v>137</v>
      </c>
      <c r="P3" s="2" t="s">
        <v>138</v>
      </c>
      <c r="Q3" s="2" t="s">
        <v>129</v>
      </c>
    </row>
    <row r="4" spans="1:18" x14ac:dyDescent="0.2">
      <c r="A4" s="5" t="s">
        <v>0</v>
      </c>
      <c r="B4" s="6">
        <v>7313.67</v>
      </c>
      <c r="C4" s="6">
        <v>6045.7964650599997</v>
      </c>
      <c r="D4" s="6">
        <v>19924.0589292</v>
      </c>
      <c r="E4" s="25">
        <f>SUM(B4:D4)</f>
        <v>33283.525394259996</v>
      </c>
      <c r="F4" s="6">
        <v>10427.742585380001</v>
      </c>
      <c r="G4" s="6">
        <v>6478.0958917199996</v>
      </c>
      <c r="H4" s="6">
        <v>26815.979939740002</v>
      </c>
      <c r="I4" s="25">
        <f t="shared" ref="I4:I20" si="0">SUM(F4:H4)</f>
        <v>43721.818416840004</v>
      </c>
      <c r="J4" s="6">
        <v>8808.6265278299998</v>
      </c>
      <c r="K4" s="6">
        <v>9511.2779970299998</v>
      </c>
      <c r="L4" s="6">
        <v>22826.416411766</v>
      </c>
      <c r="M4" s="25">
        <f t="shared" ref="M4:M20" si="1">SUM(J4:L4)</f>
        <v>41146.320936625998</v>
      </c>
      <c r="N4" s="6">
        <v>7946.5412120000001</v>
      </c>
      <c r="O4" s="6">
        <v>7663.8113620100003</v>
      </c>
      <c r="P4" s="6">
        <v>35279.590905080004</v>
      </c>
      <c r="Q4" s="25">
        <f t="shared" ref="Q4:Q20" si="2">SUM(N4:P4)</f>
        <v>50889.943479090005</v>
      </c>
    </row>
    <row r="5" spans="1:18" x14ac:dyDescent="0.2">
      <c r="A5" s="5" t="s">
        <v>1</v>
      </c>
      <c r="B5" s="6">
        <v>0.9</v>
      </c>
      <c r="C5" s="6">
        <v>9.2734590000000008</v>
      </c>
      <c r="D5" s="6">
        <v>1.6256378</v>
      </c>
      <c r="E5" s="25">
        <f t="shared" ref="E5:E23" si="3">SUM(B5:D5)</f>
        <v>11.799096800000001</v>
      </c>
      <c r="F5" s="6">
        <v>0</v>
      </c>
      <c r="G5" s="6">
        <v>6.4992599999999996</v>
      </c>
      <c r="H5" s="6">
        <v>2.4E-2</v>
      </c>
      <c r="I5" s="25">
        <f t="shared" si="0"/>
        <v>6.5232599999999996</v>
      </c>
      <c r="J5" s="6">
        <v>1.3003830000000001</v>
      </c>
      <c r="K5" s="6">
        <v>0</v>
      </c>
      <c r="L5" s="6"/>
      <c r="M5" s="25">
        <f t="shared" si="1"/>
        <v>1.3003830000000001</v>
      </c>
      <c r="N5" s="6">
        <v>0</v>
      </c>
      <c r="O5" s="6">
        <v>1.1120000000000001</v>
      </c>
      <c r="P5" s="6">
        <v>0</v>
      </c>
      <c r="Q5" s="25">
        <f t="shared" si="2"/>
        <v>1.1120000000000001</v>
      </c>
    </row>
    <row r="6" spans="1:18" x14ac:dyDescent="0.2">
      <c r="A6" s="5" t="s">
        <v>2</v>
      </c>
      <c r="B6" s="6">
        <v>3525.83</v>
      </c>
      <c r="C6" s="6">
        <v>2908.4668755599996</v>
      </c>
      <c r="D6" s="6">
        <v>8502.5592004899991</v>
      </c>
      <c r="E6" s="25">
        <f t="shared" si="3"/>
        <v>14936.856076049999</v>
      </c>
      <c r="F6" s="6">
        <v>3620.3215893500001</v>
      </c>
      <c r="G6" s="6">
        <v>2500.1934381300002</v>
      </c>
      <c r="H6" s="6">
        <v>8001.7477296899997</v>
      </c>
      <c r="I6" s="25">
        <f t="shared" si="0"/>
        <v>14122.26275717</v>
      </c>
      <c r="J6" s="6">
        <v>4058.2542134700002</v>
      </c>
      <c r="K6" s="6">
        <v>4351.3149279099998</v>
      </c>
      <c r="L6" s="6">
        <v>10772.589055102002</v>
      </c>
      <c r="M6" s="25">
        <f t="shared" si="1"/>
        <v>19182.158196482</v>
      </c>
      <c r="N6" s="6">
        <v>3631.85347705</v>
      </c>
      <c r="O6" s="6">
        <v>3290.1152309799995</v>
      </c>
      <c r="P6" s="6">
        <v>10605.062792680001</v>
      </c>
      <c r="Q6" s="25">
        <f t="shared" si="2"/>
        <v>17527.03150071</v>
      </c>
    </row>
    <row r="7" spans="1:18" x14ac:dyDescent="0.2">
      <c r="A7" s="5" t="s">
        <v>3</v>
      </c>
      <c r="B7" s="6">
        <v>2103.73</v>
      </c>
      <c r="C7" s="6">
        <v>525.56758676000004</v>
      </c>
      <c r="D7" s="6">
        <v>1631.2923791799999</v>
      </c>
      <c r="E7" s="25">
        <f t="shared" si="3"/>
        <v>4260.5899659400002</v>
      </c>
      <c r="F7" s="6">
        <v>2129.65868873</v>
      </c>
      <c r="G7" s="6">
        <v>8886.395747550001</v>
      </c>
      <c r="H7" s="6">
        <v>2111.9498766399997</v>
      </c>
      <c r="I7" s="25">
        <f t="shared" si="0"/>
        <v>13128.00431292</v>
      </c>
      <c r="J7" s="6">
        <v>4011.5575139299999</v>
      </c>
      <c r="K7" s="6">
        <v>3942.7168493500003</v>
      </c>
      <c r="L7" s="6">
        <v>3829.8343076199999</v>
      </c>
      <c r="M7" s="25">
        <f t="shared" si="1"/>
        <v>11784.108670900001</v>
      </c>
      <c r="N7" s="6">
        <v>7196.1701828700006</v>
      </c>
      <c r="O7" s="6">
        <v>2158.2317787100001</v>
      </c>
      <c r="P7" s="6">
        <v>2775.4077251399999</v>
      </c>
      <c r="Q7" s="25">
        <f t="shared" si="2"/>
        <v>12129.80968672</v>
      </c>
    </row>
    <row r="8" spans="1:18" x14ac:dyDescent="0.2">
      <c r="A8" s="5" t="s">
        <v>4</v>
      </c>
      <c r="B8" s="6">
        <v>497.74</v>
      </c>
      <c r="C8" s="6">
        <v>794.59163369000009</v>
      </c>
      <c r="D8" s="6">
        <v>826.35500696999998</v>
      </c>
      <c r="E8" s="25">
        <f t="shared" si="3"/>
        <v>2118.6866406600002</v>
      </c>
      <c r="F8" s="6">
        <v>964.15805670999998</v>
      </c>
      <c r="G8" s="6">
        <v>799.24144177999995</v>
      </c>
      <c r="H8" s="6">
        <v>998.54232835000005</v>
      </c>
      <c r="I8" s="25">
        <f t="shared" si="0"/>
        <v>2761.94182684</v>
      </c>
      <c r="J8" s="6">
        <v>462.6124763599999</v>
      </c>
      <c r="K8" s="6">
        <v>653.20511019000003</v>
      </c>
      <c r="L8" s="6">
        <v>3086.6374653299999</v>
      </c>
      <c r="M8" s="25">
        <f t="shared" si="1"/>
        <v>4202.4550518799997</v>
      </c>
      <c r="N8" s="6">
        <v>522.35315513</v>
      </c>
      <c r="O8" s="6">
        <v>2024.9280135400002</v>
      </c>
      <c r="P8" s="6">
        <v>3641.5767610500002</v>
      </c>
      <c r="Q8" s="25">
        <f t="shared" si="2"/>
        <v>6188.8579297200004</v>
      </c>
    </row>
    <row r="9" spans="1:18" x14ac:dyDescent="0.2">
      <c r="A9" s="5" t="s">
        <v>5</v>
      </c>
      <c r="B9" s="6">
        <v>57.16</v>
      </c>
      <c r="C9" s="6">
        <v>117.2276305</v>
      </c>
      <c r="D9" s="6">
        <v>53.911655000000003</v>
      </c>
      <c r="E9" s="25">
        <f t="shared" si="3"/>
        <v>228.2992855</v>
      </c>
      <c r="F9" s="6">
        <v>4.5362068899999999</v>
      </c>
      <c r="G9" s="6">
        <v>415.667058</v>
      </c>
      <c r="H9" s="6">
        <v>61.228960000000001</v>
      </c>
      <c r="I9" s="25">
        <f t="shared" si="0"/>
        <v>481.43222489000004</v>
      </c>
      <c r="J9" s="6">
        <v>470.73562677000007</v>
      </c>
      <c r="K9" s="6">
        <v>75.546531999999999</v>
      </c>
      <c r="L9" s="6">
        <v>66.709135500000002</v>
      </c>
      <c r="M9" s="25">
        <f t="shared" si="1"/>
        <v>612.99129427000003</v>
      </c>
      <c r="N9" s="6">
        <v>26.86085825</v>
      </c>
      <c r="O9" s="6">
        <v>491.90471600000001</v>
      </c>
      <c r="P9" s="6">
        <v>148.14861431999998</v>
      </c>
      <c r="Q9" s="25">
        <f t="shared" si="2"/>
        <v>666.91418856999996</v>
      </c>
    </row>
    <row r="10" spans="1:18" x14ac:dyDescent="0.2">
      <c r="A10" s="5" t="s">
        <v>6</v>
      </c>
      <c r="B10" s="6">
        <v>23.34</v>
      </c>
      <c r="C10" s="6">
        <v>54.022627829999998</v>
      </c>
      <c r="D10" s="6">
        <v>33.078375999999999</v>
      </c>
      <c r="E10" s="25">
        <f t="shared" si="3"/>
        <v>110.44100383</v>
      </c>
      <c r="F10" s="6">
        <v>16.510221999999999</v>
      </c>
      <c r="G10" s="6">
        <v>38.760446999999999</v>
      </c>
      <c r="H10" s="6">
        <v>13.578329500000001</v>
      </c>
      <c r="I10" s="25">
        <f t="shared" si="0"/>
        <v>68.848998499999993</v>
      </c>
      <c r="J10" s="6">
        <v>28.572261000000001</v>
      </c>
      <c r="K10" s="6">
        <v>47.101340799999996</v>
      </c>
      <c r="L10" s="6">
        <v>55.263048140000002</v>
      </c>
      <c r="M10" s="25">
        <f t="shared" si="1"/>
        <v>130.93664994</v>
      </c>
      <c r="N10" s="6">
        <v>116.68261353999999</v>
      </c>
      <c r="O10" s="6">
        <v>54.364506749999997</v>
      </c>
      <c r="P10" s="6">
        <v>21.793223999999999</v>
      </c>
      <c r="Q10" s="25">
        <f t="shared" si="2"/>
        <v>192.84034428999999</v>
      </c>
    </row>
    <row r="11" spans="1:18" x14ac:dyDescent="0.2">
      <c r="A11" s="5" t="s">
        <v>7</v>
      </c>
      <c r="B11" s="6">
        <v>164.69000000000233</v>
      </c>
      <c r="C11" s="6">
        <v>211.41071484</v>
      </c>
      <c r="D11" s="6">
        <v>734.81216558999995</v>
      </c>
      <c r="E11" s="25">
        <f t="shared" si="3"/>
        <v>1110.9128804300021</v>
      </c>
      <c r="F11" s="6">
        <v>296.42650018696622</v>
      </c>
      <c r="G11" s="6">
        <v>137.58546115999999</v>
      </c>
      <c r="H11" s="6">
        <v>124.97028686000002</v>
      </c>
      <c r="I11" s="25">
        <f t="shared" si="0"/>
        <v>558.98224820696623</v>
      </c>
      <c r="J11" s="6">
        <v>115.99728693</v>
      </c>
      <c r="K11" s="6">
        <v>94.20124500999998</v>
      </c>
      <c r="L11" s="6">
        <v>109.32424234000001</v>
      </c>
      <c r="M11" s="25">
        <f t="shared" si="1"/>
        <v>319.52277428000002</v>
      </c>
      <c r="N11" s="6">
        <v>31.512093280000002</v>
      </c>
      <c r="O11" s="6">
        <v>59.440199109999995</v>
      </c>
      <c r="P11" s="6">
        <v>63.951248079999992</v>
      </c>
      <c r="Q11" s="25">
        <f t="shared" si="2"/>
        <v>154.90354047</v>
      </c>
    </row>
    <row r="12" spans="1:18" x14ac:dyDescent="0.2">
      <c r="A12" s="5" t="s">
        <v>8</v>
      </c>
      <c r="B12" s="6">
        <v>1333.31</v>
      </c>
      <c r="C12" s="6">
        <v>5480.3474965400001</v>
      </c>
      <c r="D12" s="6">
        <v>3808.9860866700001</v>
      </c>
      <c r="E12" s="25">
        <f t="shared" si="3"/>
        <v>10622.64358321</v>
      </c>
      <c r="F12" s="6">
        <v>941.21328551000011</v>
      </c>
      <c r="G12" s="6">
        <v>632.72482600000001</v>
      </c>
      <c r="H12" s="6">
        <v>2430.0446219</v>
      </c>
      <c r="I12" s="25">
        <f t="shared" si="0"/>
        <v>4003.98273341</v>
      </c>
      <c r="J12" s="6">
        <v>692.25331437</v>
      </c>
      <c r="K12" s="6">
        <v>2102.4565133400001</v>
      </c>
      <c r="L12" s="6">
        <v>702.97740284999998</v>
      </c>
      <c r="M12" s="25">
        <f t="shared" si="1"/>
        <v>3497.6872305600004</v>
      </c>
      <c r="N12" s="6">
        <v>4921.6841773200003</v>
      </c>
      <c r="O12" s="6">
        <v>3686.2791335699999</v>
      </c>
      <c r="P12" s="6">
        <v>3151.6866064330902</v>
      </c>
      <c r="Q12" s="25">
        <f t="shared" si="2"/>
        <v>11759.64991732309</v>
      </c>
      <c r="R12" s="24"/>
    </row>
    <row r="13" spans="1:18" x14ac:dyDescent="0.2">
      <c r="A13" s="5" t="s">
        <v>9</v>
      </c>
      <c r="B13" s="6">
        <v>32.659999999999997</v>
      </c>
      <c r="C13" s="6">
        <v>69.438792000000007</v>
      </c>
      <c r="D13" s="6">
        <v>79.890236599999994</v>
      </c>
      <c r="E13" s="25">
        <f t="shared" si="3"/>
        <v>181.98902859999998</v>
      </c>
      <c r="F13" s="6">
        <v>41.061738950000006</v>
      </c>
      <c r="G13" s="6">
        <v>14.086652000000001</v>
      </c>
      <c r="H13" s="6">
        <v>29.45420154</v>
      </c>
      <c r="I13" s="25">
        <f t="shared" si="0"/>
        <v>84.602592490000006</v>
      </c>
      <c r="J13" s="6">
        <v>58.977907729999998</v>
      </c>
      <c r="K13" s="6">
        <v>38.750258259999995</v>
      </c>
      <c r="L13" s="6">
        <v>111.94742241</v>
      </c>
      <c r="M13" s="25">
        <f t="shared" si="1"/>
        <v>209.67558839999998</v>
      </c>
      <c r="N13" s="6">
        <v>33.913369960000004</v>
      </c>
      <c r="O13" s="6">
        <v>80.728814</v>
      </c>
      <c r="P13" s="6">
        <v>225.80406430000002</v>
      </c>
      <c r="Q13" s="25">
        <f t="shared" si="2"/>
        <v>340.44624826000006</v>
      </c>
    </row>
    <row r="14" spans="1:18" x14ac:dyDescent="0.2">
      <c r="A14" s="5" t="s">
        <v>10</v>
      </c>
      <c r="B14" s="6"/>
      <c r="C14" s="6"/>
      <c r="D14" s="6">
        <v>85.512963999999997</v>
      </c>
      <c r="E14" s="25">
        <f t="shared" si="3"/>
        <v>85.512963999999997</v>
      </c>
      <c r="F14" s="6">
        <v>151.150474</v>
      </c>
      <c r="G14" s="6">
        <v>83.362691180000013</v>
      </c>
      <c r="H14" s="6">
        <v>54.611474600000001</v>
      </c>
      <c r="I14" s="25">
        <f t="shared" si="0"/>
        <v>289.12463978</v>
      </c>
      <c r="J14" s="6">
        <v>220.01675731999998</v>
      </c>
      <c r="K14" s="6">
        <v>86.204460919999988</v>
      </c>
      <c r="L14" s="6">
        <v>105.49154528999999</v>
      </c>
      <c r="M14" s="25">
        <f t="shared" si="1"/>
        <v>411.71276352999996</v>
      </c>
      <c r="N14" s="6">
        <v>41.951699409999996</v>
      </c>
      <c r="O14" s="6">
        <v>81.698188999999999</v>
      </c>
      <c r="P14" s="6">
        <v>376.37504948000003</v>
      </c>
      <c r="Q14" s="25">
        <f t="shared" si="2"/>
        <v>500.02493789000005</v>
      </c>
    </row>
    <row r="15" spans="1:18" x14ac:dyDescent="0.2">
      <c r="A15" s="5" t="s">
        <v>11</v>
      </c>
      <c r="B15" s="6"/>
      <c r="C15" s="6">
        <v>3.21225</v>
      </c>
      <c r="D15" s="6">
        <v>1.9108259999999999</v>
      </c>
      <c r="E15" s="25">
        <f t="shared" si="3"/>
        <v>5.1230760000000002</v>
      </c>
      <c r="F15" s="6">
        <v>7.4733599999999996</v>
      </c>
      <c r="G15" s="6">
        <v>0</v>
      </c>
      <c r="H15" s="6">
        <v>2.7382520000000001</v>
      </c>
      <c r="I15" s="25">
        <f t="shared" si="0"/>
        <v>10.211611999999999</v>
      </c>
      <c r="J15" s="6">
        <v>13.10585025</v>
      </c>
      <c r="K15" s="6">
        <v>0</v>
      </c>
      <c r="L15" s="6">
        <v>0</v>
      </c>
      <c r="M15" s="25">
        <f t="shared" si="1"/>
        <v>13.10585025</v>
      </c>
      <c r="N15" s="6">
        <v>0</v>
      </c>
      <c r="O15" s="6">
        <v>0</v>
      </c>
      <c r="P15" s="6">
        <v>2.6499999999999999E-2</v>
      </c>
      <c r="Q15" s="25">
        <f t="shared" si="2"/>
        <v>2.6499999999999999E-2</v>
      </c>
    </row>
    <row r="16" spans="1:18" x14ac:dyDescent="0.2">
      <c r="A16" s="5" t="s">
        <v>12</v>
      </c>
      <c r="B16" s="6">
        <v>2197.86</v>
      </c>
      <c r="C16" s="6">
        <v>4050.6170537899998</v>
      </c>
      <c r="D16" s="6">
        <v>1954.3148684400001</v>
      </c>
      <c r="E16" s="25">
        <f t="shared" si="3"/>
        <v>8202.7919222300006</v>
      </c>
      <c r="F16" s="6">
        <v>1933.3998400900002</v>
      </c>
      <c r="G16" s="6">
        <v>1868.4030004700001</v>
      </c>
      <c r="H16" s="6">
        <v>3545.9874971300001</v>
      </c>
      <c r="I16" s="25">
        <f t="shared" si="0"/>
        <v>7347.7903376900003</v>
      </c>
      <c r="J16" s="6">
        <v>3708.27022876</v>
      </c>
      <c r="K16" s="6">
        <v>1574.05942499</v>
      </c>
      <c r="L16" s="6">
        <v>4119.4066417600006</v>
      </c>
      <c r="M16" s="25">
        <f t="shared" si="1"/>
        <v>9401.7362955099998</v>
      </c>
      <c r="N16" s="6">
        <v>1348.8413504600001</v>
      </c>
      <c r="O16" s="6">
        <v>4641.6531364500006</v>
      </c>
      <c r="P16" s="6">
        <v>8511.8525474300004</v>
      </c>
      <c r="Q16" s="25">
        <f t="shared" si="2"/>
        <v>14502.34703434</v>
      </c>
    </row>
    <row r="17" spans="1:17" x14ac:dyDescent="0.2">
      <c r="A17" s="5" t="s">
        <v>13</v>
      </c>
      <c r="B17" s="6">
        <v>401.26</v>
      </c>
      <c r="C17" s="6">
        <v>378.48337700000002</v>
      </c>
      <c r="D17" s="6">
        <v>400.825085</v>
      </c>
      <c r="E17" s="25">
        <f t="shared" si="3"/>
        <v>1180.568462</v>
      </c>
      <c r="F17" s="6">
        <v>349.18565999999998</v>
      </c>
      <c r="G17" s="6">
        <v>0</v>
      </c>
      <c r="H17" s="6">
        <v>65.241855569999998</v>
      </c>
      <c r="I17" s="25">
        <f t="shared" si="0"/>
        <v>414.42751556999997</v>
      </c>
      <c r="J17" s="6">
        <v>0.6159</v>
      </c>
      <c r="K17" s="6">
        <v>415.19436685000005</v>
      </c>
      <c r="L17" s="6">
        <v>398.02918308</v>
      </c>
      <c r="M17" s="25">
        <f t="shared" si="1"/>
        <v>813.83944993</v>
      </c>
      <c r="N17" s="6">
        <v>0</v>
      </c>
      <c r="O17" s="6">
        <v>460.40115900000001</v>
      </c>
      <c r="P17" s="6">
        <v>433.35747806000001</v>
      </c>
      <c r="Q17" s="25">
        <f t="shared" si="2"/>
        <v>893.75863705999996</v>
      </c>
    </row>
    <row r="18" spans="1:17" x14ac:dyDescent="0.2">
      <c r="A18" s="9" t="s">
        <v>14</v>
      </c>
      <c r="B18" s="8">
        <f t="shared" ref="B18:Q18" si="4">SUM(B4:B17)</f>
        <v>17652.149999999998</v>
      </c>
      <c r="C18" s="8">
        <f t="shared" si="4"/>
        <v>20648.455962570002</v>
      </c>
      <c r="D18" s="8">
        <f t="shared" si="4"/>
        <v>38039.133416939992</v>
      </c>
      <c r="E18" s="8">
        <f t="shared" si="4"/>
        <v>76339.739379509992</v>
      </c>
      <c r="F18" s="8">
        <f t="shared" si="4"/>
        <v>20882.838207796965</v>
      </c>
      <c r="G18" s="8">
        <f t="shared" si="4"/>
        <v>21861.015914990003</v>
      </c>
      <c r="H18" s="8">
        <f t="shared" si="4"/>
        <v>44256.099353520003</v>
      </c>
      <c r="I18" s="8">
        <f t="shared" si="4"/>
        <v>86999.953476306997</v>
      </c>
      <c r="J18" s="8">
        <f t="shared" si="4"/>
        <v>22650.89624772</v>
      </c>
      <c r="K18" s="8">
        <f t="shared" si="4"/>
        <v>22892.029026649994</v>
      </c>
      <c r="L18" s="8">
        <f t="shared" si="4"/>
        <v>46184.625861188004</v>
      </c>
      <c r="M18" s="8">
        <f t="shared" si="4"/>
        <v>91727.551135558009</v>
      </c>
      <c r="N18" s="8">
        <f t="shared" si="4"/>
        <v>25818.36418927</v>
      </c>
      <c r="O18" s="8">
        <f t="shared" si="4"/>
        <v>24694.668239120001</v>
      </c>
      <c r="P18" s="8">
        <f t="shared" si="4"/>
        <v>65234.633516053087</v>
      </c>
      <c r="Q18" s="8">
        <f t="shared" si="4"/>
        <v>115747.66594444311</v>
      </c>
    </row>
    <row r="19" spans="1:17" x14ac:dyDescent="0.2">
      <c r="A19" s="5" t="s">
        <v>15</v>
      </c>
      <c r="B19" s="6">
        <v>25207.809999999998</v>
      </c>
      <c r="C19" s="27">
        <v>29203.831884919997</v>
      </c>
      <c r="D19" s="6">
        <v>24653.843407690001</v>
      </c>
      <c r="E19" s="28">
        <f t="shared" si="3"/>
        <v>79065.485292609999</v>
      </c>
      <c r="F19" s="6">
        <v>29288.606603829998</v>
      </c>
      <c r="G19" s="27">
        <v>25841.153743139999</v>
      </c>
      <c r="H19" s="6">
        <v>36238.433317449999</v>
      </c>
      <c r="I19" s="28">
        <f t="shared" si="0"/>
        <v>91368.193664419989</v>
      </c>
      <c r="J19" s="6">
        <v>26568.056681460002</v>
      </c>
      <c r="K19" s="27">
        <v>24919.590214209999</v>
      </c>
      <c r="L19" s="6">
        <v>35908.608885178553</v>
      </c>
      <c r="M19" s="25">
        <f t="shared" si="1"/>
        <v>87396.255780848558</v>
      </c>
      <c r="N19" s="6">
        <v>23774.018977240001</v>
      </c>
      <c r="O19" s="6">
        <v>31204.213021290001</v>
      </c>
      <c r="P19" s="6">
        <v>42529.625379589997</v>
      </c>
      <c r="Q19" s="28">
        <f t="shared" si="2"/>
        <v>97507.857378119996</v>
      </c>
    </row>
    <row r="20" spans="1:17" x14ac:dyDescent="0.2">
      <c r="A20" s="5" t="s">
        <v>16</v>
      </c>
      <c r="B20" s="6">
        <v>3343</v>
      </c>
      <c r="C20" s="6">
        <v>3642.2006752900006</v>
      </c>
      <c r="D20" s="6">
        <v>2972.7382402500002</v>
      </c>
      <c r="E20" s="25">
        <f t="shared" si="3"/>
        <v>9957.9389155400004</v>
      </c>
      <c r="F20" s="6">
        <v>3502.9535526500003</v>
      </c>
      <c r="G20" s="6">
        <v>3478.7795032799995</v>
      </c>
      <c r="H20" s="6">
        <v>4398.5047646399989</v>
      </c>
      <c r="I20" s="25">
        <f t="shared" si="0"/>
        <v>11380.237820569999</v>
      </c>
      <c r="J20" s="6">
        <v>3838.8160022299999</v>
      </c>
      <c r="K20" s="6">
        <v>4251.6208829799998</v>
      </c>
      <c r="L20" s="6">
        <v>3774.3330735559998</v>
      </c>
      <c r="M20" s="25">
        <f t="shared" si="1"/>
        <v>11864.769958765999</v>
      </c>
      <c r="N20" s="6">
        <v>3761.4364672699994</v>
      </c>
      <c r="O20" s="6">
        <v>3858.6093930300003</v>
      </c>
      <c r="P20" s="6">
        <v>4672.687927190319</v>
      </c>
      <c r="Q20" s="25">
        <f t="shared" si="2"/>
        <v>12292.733787490319</v>
      </c>
    </row>
    <row r="21" spans="1:17" x14ac:dyDescent="0.2">
      <c r="A21" s="9" t="s">
        <v>14</v>
      </c>
      <c r="B21" s="8">
        <f>B19+B20</f>
        <v>28550.809999999998</v>
      </c>
      <c r="C21" s="8">
        <f>C19+C20</f>
        <v>32846.032560209998</v>
      </c>
      <c r="D21" s="8">
        <f>D19+D20</f>
        <v>27626.581647940002</v>
      </c>
      <c r="E21" s="8">
        <f t="shared" ref="E21:Q21" si="5">E19+E20</f>
        <v>89023.424208149998</v>
      </c>
      <c r="F21" s="8">
        <f t="shared" si="5"/>
        <v>32791.560156480002</v>
      </c>
      <c r="G21" s="8">
        <f>G19+G20</f>
        <v>29319.933246419998</v>
      </c>
      <c r="H21" s="8">
        <f>H19+H20</f>
        <v>40636.938082089997</v>
      </c>
      <c r="I21" s="8">
        <f t="shared" si="5"/>
        <v>102748.43148498998</v>
      </c>
      <c r="J21" s="8">
        <f t="shared" si="5"/>
        <v>30406.872683690002</v>
      </c>
      <c r="K21" s="8">
        <f t="shared" si="5"/>
        <v>29171.211097189997</v>
      </c>
      <c r="L21" s="8">
        <f t="shared" si="5"/>
        <v>39682.941958734555</v>
      </c>
      <c r="M21" s="8">
        <f t="shared" si="5"/>
        <v>99261.025739614561</v>
      </c>
      <c r="N21" s="8">
        <f t="shared" ref="N21:P21" si="6">N19+N20</f>
        <v>27535.45544451</v>
      </c>
      <c r="O21" s="8">
        <f t="shared" si="6"/>
        <v>35062.822414319999</v>
      </c>
      <c r="P21" s="8">
        <f t="shared" si="6"/>
        <v>47202.313306780314</v>
      </c>
      <c r="Q21" s="8">
        <f t="shared" si="5"/>
        <v>109800.59116561031</v>
      </c>
    </row>
    <row r="22" spans="1:17" x14ac:dyDescent="0.2">
      <c r="A22" s="9" t="s">
        <v>128</v>
      </c>
      <c r="B22" s="8">
        <f>B18+B21</f>
        <v>46202.959999999992</v>
      </c>
      <c r="C22" s="8">
        <f>C18+C21</f>
        <v>53494.488522779997</v>
      </c>
      <c r="D22" s="8">
        <f>D18+D21</f>
        <v>65665.715064880002</v>
      </c>
      <c r="E22" s="8">
        <f t="shared" ref="E22:Q22" si="7">E18+E21</f>
        <v>165363.16358766</v>
      </c>
      <c r="F22" s="8">
        <f t="shared" si="7"/>
        <v>53674.398364276967</v>
      </c>
      <c r="G22" s="8">
        <f>G18+G21</f>
        <v>51180.949161409997</v>
      </c>
      <c r="H22" s="8">
        <f>H18+H21</f>
        <v>84893.037435609993</v>
      </c>
      <c r="I22" s="8">
        <f t="shared" si="7"/>
        <v>189748.38496129698</v>
      </c>
      <c r="J22" s="8">
        <f t="shared" si="7"/>
        <v>53057.768931409999</v>
      </c>
      <c r="K22" s="8">
        <f t="shared" si="7"/>
        <v>52063.240123839991</v>
      </c>
      <c r="L22" s="8">
        <f t="shared" si="7"/>
        <v>85867.567819922551</v>
      </c>
      <c r="M22" s="8">
        <f t="shared" si="7"/>
        <v>190988.57687517256</v>
      </c>
      <c r="N22" s="8">
        <f t="shared" ref="N22:P22" si="8">N18+N21</f>
        <v>53353.819633780004</v>
      </c>
      <c r="O22" s="8">
        <f t="shared" si="8"/>
        <v>59757.49065344</v>
      </c>
      <c r="P22" s="8">
        <f t="shared" si="8"/>
        <v>112436.9468228334</v>
      </c>
      <c r="Q22" s="8">
        <f t="shared" si="7"/>
        <v>225548.25711005344</v>
      </c>
    </row>
    <row r="23" spans="1:17" x14ac:dyDescent="0.2">
      <c r="A23" s="5" t="s">
        <v>18</v>
      </c>
      <c r="B23" s="6">
        <v>1114.3333333333333</v>
      </c>
      <c r="C23" s="6">
        <v>1214.0668917633336</v>
      </c>
      <c r="D23" s="6">
        <v>990.91274675000011</v>
      </c>
      <c r="E23" s="25">
        <f t="shared" si="3"/>
        <v>3319.3129718466671</v>
      </c>
      <c r="F23" s="6">
        <v>1167.6511842166667</v>
      </c>
      <c r="G23" s="6">
        <v>1159.5931677599999</v>
      </c>
      <c r="H23" s="6">
        <v>1466.1682548799997</v>
      </c>
      <c r="I23" s="25">
        <f>SUM(F23:H23)</f>
        <v>3793.4126068566666</v>
      </c>
      <c r="J23" s="6">
        <v>1279.6053340766666</v>
      </c>
      <c r="K23" s="6">
        <v>1417.2069609933333</v>
      </c>
      <c r="L23" s="6">
        <v>1223.91102451867</v>
      </c>
      <c r="M23" s="25">
        <f>SUM(J23:L23)</f>
        <v>3920.7233195886702</v>
      </c>
      <c r="N23" s="6">
        <v>1253.8121557566665</v>
      </c>
      <c r="O23" s="6"/>
      <c r="P23" s="6">
        <v>1558.3047664013354</v>
      </c>
      <c r="Q23" s="25">
        <f>SUM(N23:P23)</f>
        <v>2812.1169221580021</v>
      </c>
    </row>
    <row r="24" spans="1:17" x14ac:dyDescent="0.2">
      <c r="A24" s="9" t="s">
        <v>127</v>
      </c>
      <c r="B24" s="8">
        <f t="shared" ref="B24:Q24" si="9">B22-B23</f>
        <v>45088.626666666656</v>
      </c>
      <c r="C24" s="8">
        <f t="shared" si="9"/>
        <v>52280.421631016667</v>
      </c>
      <c r="D24" s="8">
        <f t="shared" si="9"/>
        <v>64674.802318130001</v>
      </c>
      <c r="E24" s="8">
        <f t="shared" si="9"/>
        <v>162043.85061581334</v>
      </c>
      <c r="F24" s="8">
        <f t="shared" si="9"/>
        <v>52506.747180060302</v>
      </c>
      <c r="G24" s="8">
        <f t="shared" si="9"/>
        <v>50021.355993649995</v>
      </c>
      <c r="H24" s="8">
        <f t="shared" si="9"/>
        <v>83426.869180729991</v>
      </c>
      <c r="I24" s="8">
        <f t="shared" si="9"/>
        <v>185954.97235444031</v>
      </c>
      <c r="J24" s="8">
        <f t="shared" si="9"/>
        <v>51778.163597333332</v>
      </c>
      <c r="K24" s="8">
        <f t="shared" si="9"/>
        <v>50646.033162846659</v>
      </c>
      <c r="L24" s="8">
        <f t="shared" si="9"/>
        <v>84643.656795403876</v>
      </c>
      <c r="M24" s="8">
        <f t="shared" si="9"/>
        <v>187067.85355558389</v>
      </c>
      <c r="N24" s="8">
        <f t="shared" si="9"/>
        <v>52100.007478023341</v>
      </c>
      <c r="O24" s="8">
        <f t="shared" si="9"/>
        <v>59757.49065344</v>
      </c>
      <c r="P24" s="8">
        <f t="shared" si="9"/>
        <v>110878.64205643207</v>
      </c>
      <c r="Q24" s="8">
        <f t="shared" si="9"/>
        <v>222736.14018789545</v>
      </c>
    </row>
    <row r="25" spans="1:17" ht="14.25" x14ac:dyDescent="0.2">
      <c r="A25" s="13" t="s">
        <v>123</v>
      </c>
      <c r="E25" s="1"/>
      <c r="F25" s="1"/>
      <c r="G25" s="1"/>
      <c r="H25" s="1"/>
      <c r="J25" s="1"/>
      <c r="K25" s="1"/>
      <c r="L25" s="1"/>
      <c r="N25" s="1"/>
      <c r="O25" s="1"/>
      <c r="P25" s="1"/>
    </row>
    <row r="26" spans="1:17" x14ac:dyDescent="0.2">
      <c r="F26" s="1"/>
      <c r="G26" s="1"/>
      <c r="H26" s="1"/>
      <c r="J26" s="1"/>
      <c r="K26" s="1"/>
      <c r="L26" s="1"/>
      <c r="N26" s="1"/>
      <c r="O26" s="1"/>
      <c r="P26" s="1"/>
    </row>
    <row r="27" spans="1:17" ht="15.75" x14ac:dyDescent="0.25">
      <c r="A27" s="10" t="s">
        <v>152</v>
      </c>
      <c r="F27" s="1"/>
      <c r="G27" s="1"/>
      <c r="H27" s="1"/>
      <c r="J27" s="1"/>
      <c r="K27" s="1"/>
      <c r="L27" s="1"/>
      <c r="M27" s="14"/>
      <c r="N27" s="1"/>
      <c r="O27" s="1"/>
      <c r="P27" s="1"/>
      <c r="Q27" s="14" t="s">
        <v>141</v>
      </c>
    </row>
    <row r="28" spans="1:17" x14ac:dyDescent="0.2">
      <c r="A28" s="53" t="s">
        <v>104</v>
      </c>
      <c r="B28" s="51" t="s">
        <v>146</v>
      </c>
      <c r="C28" s="51"/>
      <c r="D28" s="51"/>
      <c r="E28" s="51"/>
      <c r="F28" s="51" t="s">
        <v>147</v>
      </c>
      <c r="G28" s="51"/>
      <c r="H28" s="51"/>
      <c r="I28" s="51"/>
      <c r="J28" s="51" t="s">
        <v>148</v>
      </c>
      <c r="K28" s="51"/>
      <c r="L28" s="51"/>
      <c r="M28" s="51"/>
      <c r="N28" s="51" t="s">
        <v>139</v>
      </c>
      <c r="O28" s="51"/>
      <c r="P28" s="51"/>
      <c r="Q28" s="51"/>
    </row>
    <row r="29" spans="1:17" x14ac:dyDescent="0.2">
      <c r="A29" s="53"/>
      <c r="B29" s="2" t="s">
        <v>94</v>
      </c>
      <c r="C29" s="2" t="s">
        <v>98</v>
      </c>
      <c r="D29" s="2" t="s">
        <v>99</v>
      </c>
      <c r="E29" s="2" t="s">
        <v>129</v>
      </c>
      <c r="F29" s="2" t="s">
        <v>130</v>
      </c>
      <c r="G29" s="2" t="s">
        <v>131</v>
      </c>
      <c r="H29" s="2" t="s">
        <v>132</v>
      </c>
      <c r="I29" s="2" t="s">
        <v>129</v>
      </c>
      <c r="J29" s="2" t="s">
        <v>133</v>
      </c>
      <c r="K29" s="2" t="s">
        <v>134</v>
      </c>
      <c r="L29" s="2" t="s">
        <v>135</v>
      </c>
      <c r="M29" s="2" t="s">
        <v>129</v>
      </c>
      <c r="N29" s="2" t="s">
        <v>136</v>
      </c>
      <c r="O29" s="2" t="s">
        <v>137</v>
      </c>
      <c r="P29" s="2" t="s">
        <v>138</v>
      </c>
      <c r="Q29" s="2" t="s">
        <v>129</v>
      </c>
    </row>
    <row r="30" spans="1:17" x14ac:dyDescent="0.2">
      <c r="A30" s="3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A31" s="29" t="s">
        <v>158</v>
      </c>
      <c r="B31" s="6"/>
      <c r="C31" s="6"/>
      <c r="D31" s="6"/>
      <c r="E31" s="25">
        <f>SUM(B31:D31)</f>
        <v>0</v>
      </c>
      <c r="F31" s="6"/>
      <c r="G31" s="6">
        <v>0</v>
      </c>
      <c r="H31" s="6">
        <v>0</v>
      </c>
      <c r="I31" s="25">
        <f t="shared" ref="I31:I38" si="10">SUM(F31:H31)</f>
        <v>0</v>
      </c>
      <c r="J31" s="6">
        <v>0</v>
      </c>
      <c r="K31" s="6">
        <v>0</v>
      </c>
      <c r="L31" s="6"/>
      <c r="M31" s="25">
        <f t="shared" ref="M31:M38" si="11">SUM(J31:L31)</f>
        <v>0</v>
      </c>
      <c r="N31" s="6"/>
      <c r="O31" s="22"/>
      <c r="P31" s="6"/>
      <c r="Q31" s="25">
        <f t="shared" ref="Q31:Q38" si="12">SUM(N31:P31)</f>
        <v>0</v>
      </c>
    </row>
    <row r="32" spans="1:17" x14ac:dyDescent="0.2">
      <c r="A32" s="29" t="s">
        <v>45</v>
      </c>
      <c r="B32" s="6"/>
      <c r="C32" s="6"/>
      <c r="D32" s="6">
        <v>66.131699999999995</v>
      </c>
      <c r="E32" s="25">
        <f t="shared" ref="E32:E38" si="13">SUM(B32:D32)</f>
        <v>66.131699999999995</v>
      </c>
      <c r="F32" s="6">
        <v>145.50942000000001</v>
      </c>
      <c r="G32" s="6">
        <v>59.447167</v>
      </c>
      <c r="H32" s="6">
        <v>0</v>
      </c>
      <c r="I32" s="25">
        <f t="shared" si="10"/>
        <v>204.95658700000001</v>
      </c>
      <c r="J32" s="6">
        <v>70.579319999999996</v>
      </c>
      <c r="K32" s="6">
        <v>0</v>
      </c>
      <c r="L32" s="6"/>
      <c r="M32" s="25">
        <f t="shared" si="11"/>
        <v>70.579319999999996</v>
      </c>
      <c r="N32" s="6"/>
      <c r="O32" s="22">
        <v>104.82322000000001</v>
      </c>
      <c r="P32" s="6">
        <v>159.44725</v>
      </c>
      <c r="Q32" s="25">
        <f t="shared" si="12"/>
        <v>264.27046999999999</v>
      </c>
    </row>
    <row r="33" spans="1:17" x14ac:dyDescent="0.2">
      <c r="A33" s="29" t="s">
        <v>46</v>
      </c>
      <c r="B33" s="6">
        <v>9.0299999999999994</v>
      </c>
      <c r="C33" s="6">
        <v>16.624307999999999</v>
      </c>
      <c r="D33" s="6">
        <v>12.05833</v>
      </c>
      <c r="E33" s="25">
        <f t="shared" si="13"/>
        <v>37.712637999999998</v>
      </c>
      <c r="F33" s="6">
        <v>14.477746</v>
      </c>
      <c r="G33" s="6">
        <v>3.3299599999999998</v>
      </c>
      <c r="H33" s="6">
        <v>23.7302088</v>
      </c>
      <c r="I33" s="25">
        <f t="shared" si="10"/>
        <v>41.537914799999996</v>
      </c>
      <c r="J33" s="6">
        <v>28.100161399999998</v>
      </c>
      <c r="K33" s="6">
        <v>32.560746850000001</v>
      </c>
      <c r="L33" s="6">
        <v>40.771636000000001</v>
      </c>
      <c r="M33" s="25">
        <f t="shared" si="11"/>
        <v>101.43254425000001</v>
      </c>
      <c r="N33" s="6">
        <v>106.93097859999999</v>
      </c>
      <c r="O33" s="22">
        <v>152.34231500000001</v>
      </c>
      <c r="P33" s="6">
        <v>100.78121899999999</v>
      </c>
      <c r="Q33" s="25">
        <f t="shared" si="12"/>
        <v>360.05451259999995</v>
      </c>
    </row>
    <row r="34" spans="1:17" x14ac:dyDescent="0.2">
      <c r="A34" s="29" t="s">
        <v>47</v>
      </c>
      <c r="B34" s="6">
        <v>1131.83</v>
      </c>
      <c r="C34" s="6"/>
      <c r="D34" s="6">
        <v>915.14184499999999</v>
      </c>
      <c r="E34" s="25">
        <f t="shared" si="13"/>
        <v>2046.971845</v>
      </c>
      <c r="F34" s="6">
        <v>980.02168900000004</v>
      </c>
      <c r="G34" s="6">
        <v>987.67898200000002</v>
      </c>
      <c r="H34" s="6">
        <v>856.49640599999998</v>
      </c>
      <c r="I34" s="25">
        <f t="shared" si="10"/>
        <v>2824.1970769999998</v>
      </c>
      <c r="J34" s="6">
        <v>1142.013138</v>
      </c>
      <c r="K34" s="6">
        <v>891.77259024</v>
      </c>
      <c r="L34" s="6"/>
      <c r="M34" s="25">
        <f t="shared" si="11"/>
        <v>2033.78572824</v>
      </c>
      <c r="N34" s="6">
        <v>1091.9212150000001</v>
      </c>
      <c r="O34" s="22">
        <v>1104.6136649999999</v>
      </c>
      <c r="P34" s="6">
        <v>1274.793175</v>
      </c>
      <c r="Q34" s="25">
        <f t="shared" si="12"/>
        <v>3471.3280549999999</v>
      </c>
    </row>
    <row r="35" spans="1:17" x14ac:dyDescent="0.2">
      <c r="A35" s="29" t="s">
        <v>48</v>
      </c>
      <c r="B35" s="6"/>
      <c r="C35" s="6"/>
      <c r="D35" s="6">
        <v>0</v>
      </c>
      <c r="E35" s="25">
        <f t="shared" si="13"/>
        <v>0</v>
      </c>
      <c r="F35" s="6">
        <v>0</v>
      </c>
      <c r="G35" s="6">
        <v>0</v>
      </c>
      <c r="H35" s="6">
        <v>0</v>
      </c>
      <c r="I35" s="25">
        <f t="shared" si="10"/>
        <v>0</v>
      </c>
      <c r="J35" s="6">
        <v>10.635429</v>
      </c>
      <c r="K35" s="6"/>
      <c r="L35" s="6"/>
      <c r="M35" s="25">
        <f t="shared" si="11"/>
        <v>10.635429</v>
      </c>
      <c r="N35" s="6"/>
      <c r="O35" s="22"/>
      <c r="P35" s="6"/>
      <c r="Q35" s="25">
        <f t="shared" si="12"/>
        <v>0</v>
      </c>
    </row>
    <row r="36" spans="1:17" x14ac:dyDescent="0.2">
      <c r="A36" s="29" t="s">
        <v>49</v>
      </c>
      <c r="B36" s="6">
        <v>2.0299999999999998</v>
      </c>
      <c r="C36" s="6">
        <v>2.6384766000000002</v>
      </c>
      <c r="D36" s="6">
        <v>1.2080869999999999</v>
      </c>
      <c r="E36" s="25">
        <f t="shared" si="13"/>
        <v>5.8765635999999999</v>
      </c>
      <c r="F36" s="6">
        <v>0.484176</v>
      </c>
      <c r="G36" s="6">
        <v>2.7151017999999998</v>
      </c>
      <c r="H36" s="6">
        <v>1.3999999999999999E-4</v>
      </c>
      <c r="I36" s="25">
        <f t="shared" si="10"/>
        <v>3.1994178</v>
      </c>
      <c r="J36" s="6">
        <v>0</v>
      </c>
      <c r="K36" s="6">
        <v>3.03</v>
      </c>
      <c r="L36" s="6"/>
      <c r="M36" s="25">
        <f t="shared" si="11"/>
        <v>3.03</v>
      </c>
      <c r="N36" s="6"/>
      <c r="O36" s="22"/>
      <c r="P36" s="6"/>
      <c r="Q36" s="25">
        <f t="shared" si="12"/>
        <v>0</v>
      </c>
    </row>
    <row r="37" spans="1:17" x14ac:dyDescent="0.2">
      <c r="A37" s="29" t="s">
        <v>50</v>
      </c>
      <c r="B37" s="6"/>
      <c r="C37" s="6">
        <v>862.18485399999997</v>
      </c>
      <c r="D37" s="6">
        <v>0</v>
      </c>
      <c r="E37" s="25">
        <f t="shared" si="13"/>
        <v>862.18485399999997</v>
      </c>
      <c r="F37" s="6"/>
      <c r="G37" s="6">
        <v>0</v>
      </c>
      <c r="H37" s="6">
        <v>0</v>
      </c>
      <c r="I37" s="25">
        <f t="shared" si="10"/>
        <v>0</v>
      </c>
      <c r="J37" s="6">
        <v>0</v>
      </c>
      <c r="K37" s="6"/>
      <c r="L37" s="6"/>
      <c r="M37" s="25">
        <f t="shared" si="11"/>
        <v>0</v>
      </c>
      <c r="N37" s="6"/>
      <c r="O37" s="22"/>
      <c r="P37" s="6"/>
      <c r="Q37" s="25">
        <f t="shared" si="12"/>
        <v>0</v>
      </c>
    </row>
    <row r="38" spans="1:17" x14ac:dyDescent="0.2">
      <c r="A38" s="29" t="s">
        <v>51</v>
      </c>
      <c r="B38" s="6">
        <v>5.4</v>
      </c>
      <c r="C38" s="6">
        <v>53.086975350000017</v>
      </c>
      <c r="D38" s="6">
        <v>8.0168230000000307</v>
      </c>
      <c r="E38" s="25">
        <f t="shared" si="13"/>
        <v>66.503798350000039</v>
      </c>
      <c r="F38" s="6">
        <v>419.65143799999998</v>
      </c>
      <c r="G38" s="6">
        <v>28.70708099999986</v>
      </c>
      <c r="H38" s="6">
        <v>30.153707549999911</v>
      </c>
      <c r="I38" s="25">
        <f t="shared" si="10"/>
        <v>478.51222654999975</v>
      </c>
      <c r="J38" s="6">
        <v>14.192186000000151</v>
      </c>
      <c r="K38" s="6">
        <v>22.830730200000001</v>
      </c>
      <c r="L38" s="6">
        <v>825.27438559999996</v>
      </c>
      <c r="M38" s="25">
        <f t="shared" si="11"/>
        <v>862.29730180000013</v>
      </c>
      <c r="N38" s="6">
        <v>32.054145599999998</v>
      </c>
      <c r="O38" s="22">
        <v>187.01891419999998</v>
      </c>
      <c r="P38" s="6">
        <v>58.329172699999987</v>
      </c>
      <c r="Q38" s="25">
        <f t="shared" si="12"/>
        <v>277.40223249999997</v>
      </c>
    </row>
    <row r="39" spans="1:17" x14ac:dyDescent="0.2">
      <c r="A39" s="30" t="s">
        <v>52</v>
      </c>
      <c r="B39" s="8">
        <f t="shared" ref="B39:Q39" si="14">SUM(B31:B38)</f>
        <v>1148.29</v>
      </c>
      <c r="C39" s="8">
        <f t="shared" si="14"/>
        <v>934.53461394999999</v>
      </c>
      <c r="D39" s="8">
        <f t="shared" si="14"/>
        <v>1002.556785</v>
      </c>
      <c r="E39" s="8">
        <f t="shared" si="14"/>
        <v>3085.3813989499999</v>
      </c>
      <c r="F39" s="8">
        <f t="shared" si="14"/>
        <v>1560.1444689999998</v>
      </c>
      <c r="G39" s="8">
        <f t="shared" si="14"/>
        <v>1081.8782917999997</v>
      </c>
      <c r="H39" s="8">
        <f t="shared" si="14"/>
        <v>910.3804623499999</v>
      </c>
      <c r="I39" s="8">
        <f t="shared" si="14"/>
        <v>3552.4032231499996</v>
      </c>
      <c r="J39" s="8">
        <f t="shared" si="14"/>
        <v>1265.5202344000002</v>
      </c>
      <c r="K39" s="8">
        <f t="shared" si="14"/>
        <v>950.19406728999991</v>
      </c>
      <c r="L39" s="8">
        <f t="shared" si="14"/>
        <v>866.0460215999999</v>
      </c>
      <c r="M39" s="8">
        <f t="shared" si="14"/>
        <v>3081.7603232900005</v>
      </c>
      <c r="N39" s="8">
        <f t="shared" si="14"/>
        <v>1230.9063392</v>
      </c>
      <c r="O39" s="8">
        <f t="shared" si="14"/>
        <v>1548.7981141999999</v>
      </c>
      <c r="P39" s="8">
        <f t="shared" si="14"/>
        <v>1593.3508167</v>
      </c>
      <c r="Q39" s="8">
        <f t="shared" si="14"/>
        <v>4373.0552700999997</v>
      </c>
    </row>
    <row r="40" spans="1:17" x14ac:dyDescent="0.2">
      <c r="A40" s="31" t="s">
        <v>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29" t="s">
        <v>54</v>
      </c>
      <c r="B41" s="6">
        <v>62.66</v>
      </c>
      <c r="C41" s="6">
        <v>17.90716956</v>
      </c>
      <c r="D41" s="6">
        <v>51.462458410000004</v>
      </c>
      <c r="E41" s="25">
        <f>SUM(B41:D41)</f>
        <v>132.02962797000001</v>
      </c>
      <c r="F41" s="6">
        <v>75.279337999999996</v>
      </c>
      <c r="G41" s="6">
        <v>83.618657170000006</v>
      </c>
      <c r="H41" s="6">
        <v>36.872157999999999</v>
      </c>
      <c r="I41" s="25">
        <f t="shared" ref="I41:I49" si="15">SUM(F41:H41)</f>
        <v>195.77015317000001</v>
      </c>
      <c r="J41" s="6">
        <v>53.977984240000005</v>
      </c>
      <c r="K41" s="6">
        <v>80.276207999999997</v>
      </c>
      <c r="L41" s="6">
        <v>61.423904999999998</v>
      </c>
      <c r="M41" s="25">
        <f t="shared" ref="M41:M49" si="16">SUM(J41:L41)</f>
        <v>195.67809724</v>
      </c>
      <c r="N41" s="6">
        <v>119.778578</v>
      </c>
      <c r="O41" s="22">
        <v>36.491768</v>
      </c>
      <c r="P41" s="6">
        <v>56.914225999999999</v>
      </c>
      <c r="Q41" s="25">
        <f t="shared" ref="Q41:Q49" si="17">SUM(N41:P41)</f>
        <v>213.184572</v>
      </c>
    </row>
    <row r="42" spans="1:17" x14ac:dyDescent="0.2">
      <c r="A42" s="29" t="s">
        <v>44</v>
      </c>
      <c r="B42" s="6">
        <v>24.77</v>
      </c>
      <c r="C42" s="6">
        <v>14.548422</v>
      </c>
      <c r="D42" s="6">
        <v>10.193131409999999</v>
      </c>
      <c r="E42" s="25">
        <f t="shared" ref="E42:E63" si="18">SUM(B42:D42)</f>
        <v>49.511553409999998</v>
      </c>
      <c r="F42" s="6">
        <v>6.7806557699999992</v>
      </c>
      <c r="G42" s="6">
        <v>7.5373890000000001</v>
      </c>
      <c r="H42" s="6">
        <v>4.0917640000000004</v>
      </c>
      <c r="I42" s="25">
        <f t="shared" si="15"/>
        <v>18.409808770000001</v>
      </c>
      <c r="J42" s="6">
        <v>20.352864</v>
      </c>
      <c r="K42" s="6">
        <v>21.506904130000002</v>
      </c>
      <c r="L42" s="6"/>
      <c r="M42" s="25">
        <f t="shared" si="16"/>
        <v>41.859768130000006</v>
      </c>
      <c r="N42" s="6">
        <v>6.5198840000000002</v>
      </c>
      <c r="O42" s="22">
        <v>16.765001999999999</v>
      </c>
      <c r="P42" s="6">
        <v>18.784687600000002</v>
      </c>
      <c r="Q42" s="25">
        <f t="shared" si="17"/>
        <v>42.069573599999998</v>
      </c>
    </row>
    <row r="43" spans="1:17" x14ac:dyDescent="0.2">
      <c r="A43" s="29" t="s">
        <v>45</v>
      </c>
      <c r="B43" s="6"/>
      <c r="C43" s="6">
        <v>181.332718</v>
      </c>
      <c r="D43" s="6">
        <v>0</v>
      </c>
      <c r="E43" s="25">
        <f t="shared" si="18"/>
        <v>181.332718</v>
      </c>
      <c r="F43" s="6">
        <v>18.898130999999999</v>
      </c>
      <c r="G43" s="6">
        <v>1.8779999999999999</v>
      </c>
      <c r="H43" s="6">
        <v>33.67331557</v>
      </c>
      <c r="I43" s="25">
        <f t="shared" si="15"/>
        <v>54.449446569999999</v>
      </c>
      <c r="J43" s="6">
        <v>38.445854450000006</v>
      </c>
      <c r="K43" s="6">
        <v>43.178586000000003</v>
      </c>
      <c r="L43" s="6"/>
      <c r="M43" s="25">
        <f t="shared" si="16"/>
        <v>81.624440450000009</v>
      </c>
      <c r="N43" s="6">
        <v>30.070785000000001</v>
      </c>
      <c r="O43" s="22">
        <v>1.0606819999999999</v>
      </c>
      <c r="P43" s="6">
        <v>76.677187000000004</v>
      </c>
      <c r="Q43" s="25">
        <f t="shared" si="17"/>
        <v>107.808654</v>
      </c>
    </row>
    <row r="44" spans="1:17" x14ac:dyDescent="0.2">
      <c r="A44" s="29" t="s">
        <v>55</v>
      </c>
      <c r="B44" s="6">
        <v>40.64</v>
      </c>
      <c r="C44" s="6">
        <v>24.092645000000001</v>
      </c>
      <c r="D44" s="6">
        <v>56.428897060000004</v>
      </c>
      <c r="E44" s="25">
        <f t="shared" si="18"/>
        <v>121.16154206000002</v>
      </c>
      <c r="F44" s="6">
        <v>19.962678</v>
      </c>
      <c r="G44" s="6">
        <v>44.518866259999996</v>
      </c>
      <c r="H44" s="6">
        <v>67.779206000000002</v>
      </c>
      <c r="I44" s="25">
        <f t="shared" si="15"/>
        <v>132.26075026000001</v>
      </c>
      <c r="J44" s="6">
        <v>86.046130340000005</v>
      </c>
      <c r="K44" s="6">
        <v>54.733022869999999</v>
      </c>
      <c r="L44" s="6">
        <v>278.85780099999999</v>
      </c>
      <c r="M44" s="25">
        <f t="shared" si="16"/>
        <v>419.63695421</v>
      </c>
      <c r="N44" s="6">
        <v>86.838342280000006</v>
      </c>
      <c r="O44" s="22">
        <v>60.665177999999997</v>
      </c>
      <c r="P44" s="6">
        <v>149.344312</v>
      </c>
      <c r="Q44" s="25">
        <f t="shared" si="17"/>
        <v>296.84783228000003</v>
      </c>
    </row>
    <row r="45" spans="1:17" x14ac:dyDescent="0.2">
      <c r="A45" s="29" t="s">
        <v>46</v>
      </c>
      <c r="B45" s="6">
        <v>16.47</v>
      </c>
      <c r="C45" s="6">
        <v>12.497035</v>
      </c>
      <c r="D45" s="6">
        <v>40.822406000000001</v>
      </c>
      <c r="E45" s="25">
        <f t="shared" si="18"/>
        <v>69.789440999999997</v>
      </c>
      <c r="F45" s="6">
        <v>15.647397</v>
      </c>
      <c r="G45" s="6">
        <v>22.88305355</v>
      </c>
      <c r="H45" s="6">
        <v>7.4559875700000005</v>
      </c>
      <c r="I45" s="25">
        <f t="shared" si="15"/>
        <v>45.986438119999995</v>
      </c>
      <c r="J45" s="6">
        <v>16.964113000000001</v>
      </c>
      <c r="K45" s="6">
        <v>11.5009318</v>
      </c>
      <c r="L45" s="6">
        <v>28.152006</v>
      </c>
      <c r="M45" s="25">
        <f t="shared" si="16"/>
        <v>56.617050800000001</v>
      </c>
      <c r="N45" s="6">
        <v>62.203293000000002</v>
      </c>
      <c r="O45" s="22">
        <v>150.39444599999999</v>
      </c>
      <c r="P45" s="6">
        <v>78.89795190000001</v>
      </c>
      <c r="Q45" s="25">
        <f t="shared" si="17"/>
        <v>291.4956909</v>
      </c>
    </row>
    <row r="46" spans="1:17" x14ac:dyDescent="0.2">
      <c r="A46" s="29" t="s">
        <v>56</v>
      </c>
      <c r="B46" s="6">
        <v>6.8</v>
      </c>
      <c r="C46" s="6">
        <v>10.467320000000001</v>
      </c>
      <c r="D46" s="6">
        <v>60.646625999999998</v>
      </c>
      <c r="E46" s="25">
        <f t="shared" si="18"/>
        <v>77.913945999999996</v>
      </c>
      <c r="F46" s="6">
        <v>6.7502719999999998</v>
      </c>
      <c r="G46" s="6">
        <v>11.119132</v>
      </c>
      <c r="H46" s="6">
        <v>3.9699680000000002</v>
      </c>
      <c r="I46" s="25">
        <f t="shared" si="15"/>
        <v>21.839372000000001</v>
      </c>
      <c r="J46" s="6">
        <v>0.86204999999999998</v>
      </c>
      <c r="K46" s="6">
        <v>2.6675979999999999</v>
      </c>
      <c r="L46" s="6">
        <v>38.220556999999999</v>
      </c>
      <c r="M46" s="25">
        <f t="shared" si="16"/>
        <v>41.750205000000001</v>
      </c>
      <c r="N46" s="6">
        <v>36.461789000000003</v>
      </c>
      <c r="O46" s="22">
        <v>1.3821429999999999</v>
      </c>
      <c r="P46" s="6">
        <v>0</v>
      </c>
      <c r="Q46" s="25">
        <f t="shared" si="17"/>
        <v>37.843932000000002</v>
      </c>
    </row>
    <row r="47" spans="1:17" x14ac:dyDescent="0.2">
      <c r="A47" s="29" t="s">
        <v>47</v>
      </c>
      <c r="B47" s="6">
        <v>235.58</v>
      </c>
      <c r="C47" s="6">
        <v>151.664558</v>
      </c>
      <c r="D47" s="6">
        <v>273.36117039999999</v>
      </c>
      <c r="E47" s="25">
        <f t="shared" si="18"/>
        <v>660.60572839999998</v>
      </c>
      <c r="F47" s="6">
        <v>366.15894281999999</v>
      </c>
      <c r="G47" s="6">
        <v>308.849108</v>
      </c>
      <c r="H47" s="6">
        <v>212.13735159999999</v>
      </c>
      <c r="I47" s="25">
        <f t="shared" si="15"/>
        <v>887.14540241999998</v>
      </c>
      <c r="J47" s="6">
        <v>323.37420300000002</v>
      </c>
      <c r="K47" s="6">
        <v>605.88732764999997</v>
      </c>
      <c r="L47" s="6">
        <v>427.09546600000004</v>
      </c>
      <c r="M47" s="25">
        <f t="shared" si="16"/>
        <v>1356.3569966499999</v>
      </c>
      <c r="N47" s="6">
        <v>359.88207599999998</v>
      </c>
      <c r="O47" s="22">
        <v>342.74209560000003</v>
      </c>
      <c r="P47" s="6">
        <v>417.59143399999999</v>
      </c>
      <c r="Q47" s="25">
        <f t="shared" si="17"/>
        <v>1120.2156055999999</v>
      </c>
    </row>
    <row r="48" spans="1:17" x14ac:dyDescent="0.2">
      <c r="A48" s="29" t="s">
        <v>57</v>
      </c>
      <c r="B48" s="6">
        <v>3.58</v>
      </c>
      <c r="C48" s="6">
        <v>38.589261999999998</v>
      </c>
      <c r="D48" s="6">
        <v>74.641850000000005</v>
      </c>
      <c r="E48" s="25">
        <f t="shared" si="18"/>
        <v>116.81111200000001</v>
      </c>
      <c r="F48" s="6">
        <v>49.348019999999998</v>
      </c>
      <c r="G48" s="6">
        <v>53.672719000000001</v>
      </c>
      <c r="H48" s="6">
        <v>30.82527</v>
      </c>
      <c r="I48" s="25">
        <f t="shared" si="15"/>
        <v>133.84600899999998</v>
      </c>
      <c r="J48" s="6">
        <v>8.8862950000000005</v>
      </c>
      <c r="K48" s="6">
        <v>16.881012999999999</v>
      </c>
      <c r="L48" s="6">
        <v>23.914441</v>
      </c>
      <c r="M48" s="25">
        <f t="shared" si="16"/>
        <v>49.681748999999996</v>
      </c>
      <c r="N48" s="6">
        <v>15.638526000000001</v>
      </c>
      <c r="O48" s="22">
        <v>8.4164829999999995</v>
      </c>
      <c r="P48" s="6">
        <v>0</v>
      </c>
      <c r="Q48" s="25">
        <f t="shared" si="17"/>
        <v>24.055008999999998</v>
      </c>
    </row>
    <row r="49" spans="1:17" x14ac:dyDescent="0.2">
      <c r="A49" s="29" t="s">
        <v>58</v>
      </c>
      <c r="B49" s="6">
        <v>16664.86</v>
      </c>
      <c r="C49" s="6">
        <v>23668.233559909997</v>
      </c>
      <c r="D49" s="27">
        <v>19840.615805029993</v>
      </c>
      <c r="E49" s="32">
        <f>SUM(B49:D49)</f>
        <v>60173.70936493999</v>
      </c>
      <c r="F49" s="6">
        <v>12724.944650959987</v>
      </c>
      <c r="G49" s="6">
        <v>21948.506928800001</v>
      </c>
      <c r="H49" s="27">
        <v>24084.784323600012</v>
      </c>
      <c r="I49" s="32">
        <f t="shared" si="15"/>
        <v>58758.235903360001</v>
      </c>
      <c r="J49" s="6">
        <v>28117.495504879993</v>
      </c>
      <c r="K49" s="6">
        <v>23538.446924399999</v>
      </c>
      <c r="L49" s="27">
        <v>24851.962371480004</v>
      </c>
      <c r="M49" s="32">
        <f t="shared" si="16"/>
        <v>76507.904800760007</v>
      </c>
      <c r="N49" s="6">
        <v>27150.20203321</v>
      </c>
      <c r="O49" s="6">
        <v>20721.353985523008</v>
      </c>
      <c r="P49" s="27">
        <v>36276.976690429998</v>
      </c>
      <c r="Q49" s="32">
        <f t="shared" si="17"/>
        <v>84148.532709163002</v>
      </c>
    </row>
    <row r="50" spans="1:17" x14ac:dyDescent="0.2">
      <c r="A50" s="30" t="s">
        <v>52</v>
      </c>
      <c r="B50" s="8">
        <f t="shared" ref="B50:Q50" si="19">SUM(B41:B49)</f>
        <v>17055.36</v>
      </c>
      <c r="C50" s="8">
        <f t="shared" si="19"/>
        <v>24119.332689469997</v>
      </c>
      <c r="D50" s="8">
        <f t="shared" si="19"/>
        <v>20408.172344309995</v>
      </c>
      <c r="E50" s="8">
        <f t="shared" si="19"/>
        <v>61582.865033779992</v>
      </c>
      <c r="F50" s="8">
        <f t="shared" si="19"/>
        <v>13283.770085549988</v>
      </c>
      <c r="G50" s="8">
        <f t="shared" si="19"/>
        <v>22482.583853780001</v>
      </c>
      <c r="H50" s="8">
        <f t="shared" si="19"/>
        <v>24481.589344340013</v>
      </c>
      <c r="I50" s="8">
        <f t="shared" si="19"/>
        <v>60247.94328367</v>
      </c>
      <c r="J50" s="8">
        <f t="shared" si="19"/>
        <v>28666.404998909995</v>
      </c>
      <c r="K50" s="8">
        <f t="shared" si="19"/>
        <v>24375.07851585</v>
      </c>
      <c r="L50" s="8">
        <f t="shared" si="19"/>
        <v>25709.626547480002</v>
      </c>
      <c r="M50" s="8">
        <f t="shared" si="19"/>
        <v>78751.110062240012</v>
      </c>
      <c r="N50" s="8">
        <f t="shared" si="19"/>
        <v>27867.595306489999</v>
      </c>
      <c r="O50" s="8">
        <f t="shared" si="19"/>
        <v>21339.271783123007</v>
      </c>
      <c r="P50" s="8">
        <f t="shared" si="19"/>
        <v>37075.186488929998</v>
      </c>
      <c r="Q50" s="8">
        <f t="shared" si="19"/>
        <v>86282.053578542997</v>
      </c>
    </row>
    <row r="51" spans="1:17" x14ac:dyDescent="0.2">
      <c r="A51" s="29" t="s">
        <v>59</v>
      </c>
      <c r="B51" s="6">
        <v>20.75</v>
      </c>
      <c r="C51" s="6">
        <v>16.25975</v>
      </c>
      <c r="D51" s="6">
        <v>9.7716756</v>
      </c>
      <c r="E51" s="25">
        <f t="shared" si="18"/>
        <v>46.781425599999999</v>
      </c>
      <c r="F51" s="6">
        <v>9286.9668799999999</v>
      </c>
      <c r="G51" s="6">
        <v>1.0269999999999999</v>
      </c>
      <c r="H51" s="6">
        <v>15.345599999999999</v>
      </c>
      <c r="I51" s="25">
        <f t="shared" ref="I51:I56" si="20">SUM(F51:H51)</f>
        <v>9303.3394800000005</v>
      </c>
      <c r="J51" s="6">
        <v>6.9603020000000004</v>
      </c>
      <c r="K51" s="6">
        <v>51.952485000000003</v>
      </c>
      <c r="L51" s="6">
        <v>27.8538</v>
      </c>
      <c r="M51" s="25">
        <f t="shared" ref="M51:M56" si="21">SUM(J51:L51)</f>
        <v>86.766587000000001</v>
      </c>
      <c r="N51" s="6">
        <v>94.504191329999998</v>
      </c>
      <c r="O51" s="45"/>
      <c r="P51" s="6"/>
      <c r="Q51" s="25">
        <f t="shared" ref="Q51:Q56" si="22">SUM(N51:P51)</f>
        <v>94.504191329999998</v>
      </c>
    </row>
    <row r="52" spans="1:17" x14ac:dyDescent="0.2">
      <c r="A52" s="29" t="s">
        <v>60</v>
      </c>
      <c r="B52" s="6">
        <v>67.989999999999995</v>
      </c>
      <c r="C52" s="6">
        <v>1979.8507517600001</v>
      </c>
      <c r="D52" s="6">
        <v>2905.6725184800002</v>
      </c>
      <c r="E52" s="25">
        <f t="shared" si="18"/>
        <v>4953.5132702400006</v>
      </c>
      <c r="F52" s="6">
        <v>1973.5381045099998</v>
      </c>
      <c r="G52" s="6">
        <v>1868.40879423</v>
      </c>
      <c r="H52" s="6">
        <v>1797.5908537999999</v>
      </c>
      <c r="I52" s="25">
        <f t="shared" si="20"/>
        <v>5639.5377525399999</v>
      </c>
      <c r="J52" s="6">
        <v>1575.3432317000002</v>
      </c>
      <c r="K52" s="6">
        <v>1460.69136869</v>
      </c>
      <c r="L52" s="6">
        <v>1876.907888</v>
      </c>
      <c r="M52" s="25">
        <f t="shared" si="21"/>
        <v>4912.9424883900001</v>
      </c>
      <c r="N52" s="6">
        <v>1005.83976817</v>
      </c>
      <c r="O52" s="45">
        <v>2110.4521571</v>
      </c>
      <c r="P52" s="6">
        <v>1644.1159479999999</v>
      </c>
      <c r="Q52" s="25">
        <f t="shared" si="22"/>
        <v>4760.40787327</v>
      </c>
    </row>
    <row r="53" spans="1:17" x14ac:dyDescent="0.2">
      <c r="A53" s="29" t="s">
        <v>61</v>
      </c>
      <c r="B53" s="6">
        <v>9130</v>
      </c>
      <c r="C53" s="6">
        <v>9142.9677412299989</v>
      </c>
      <c r="D53" s="6">
        <v>9089.3672411799998</v>
      </c>
      <c r="E53" s="25">
        <f t="shared" si="18"/>
        <v>27362.334982410001</v>
      </c>
      <c r="F53" s="6">
        <v>7464.2806249200003</v>
      </c>
      <c r="G53" s="6">
        <v>8700.9657287800001</v>
      </c>
      <c r="H53" s="6">
        <v>9855.9294661099993</v>
      </c>
      <c r="I53" s="25">
        <f t="shared" si="20"/>
        <v>26021.17581981</v>
      </c>
      <c r="J53" s="6">
        <v>8741.5024608399999</v>
      </c>
      <c r="K53" s="6">
        <v>8606.1804375800002</v>
      </c>
      <c r="L53" s="6">
        <v>8697.0827229099996</v>
      </c>
      <c r="M53" s="25">
        <f t="shared" si="21"/>
        <v>26044.76562133</v>
      </c>
      <c r="N53" s="6">
        <v>7318.0992414900011</v>
      </c>
      <c r="O53" s="45">
        <v>9823.9910093800008</v>
      </c>
      <c r="P53" s="6">
        <v>11728.58151941</v>
      </c>
      <c r="Q53" s="25">
        <f t="shared" si="22"/>
        <v>28870.671770280002</v>
      </c>
    </row>
    <row r="54" spans="1:17" x14ac:dyDescent="0.2">
      <c r="A54" s="29" t="s">
        <v>62</v>
      </c>
      <c r="B54" s="6">
        <v>246.72</v>
      </c>
      <c r="C54" s="6">
        <v>459.51068101999999</v>
      </c>
      <c r="D54" s="6">
        <v>320.27650638</v>
      </c>
      <c r="E54" s="25">
        <f t="shared" si="18"/>
        <v>1026.5071874</v>
      </c>
      <c r="F54" s="6">
        <v>372.11169832000002</v>
      </c>
      <c r="G54" s="6">
        <v>719.58231885999999</v>
      </c>
      <c r="H54" s="6">
        <v>332.53255323000002</v>
      </c>
      <c r="I54" s="25">
        <f t="shared" si="20"/>
        <v>1424.22657041</v>
      </c>
      <c r="J54" s="6">
        <v>508.48561688999996</v>
      </c>
      <c r="K54" s="6">
        <v>600.07315901999993</v>
      </c>
      <c r="L54" s="6">
        <v>625.68332845000009</v>
      </c>
      <c r="M54" s="25">
        <f t="shared" si="21"/>
        <v>1734.24210436</v>
      </c>
      <c r="N54" s="6">
        <v>205.67954483000003</v>
      </c>
      <c r="O54" s="45">
        <v>1044.8332559600001</v>
      </c>
      <c r="P54" s="6">
        <v>1398.3918749300001</v>
      </c>
      <c r="Q54" s="25">
        <f t="shared" si="22"/>
        <v>2648.9046757200003</v>
      </c>
    </row>
    <row r="55" spans="1:17" x14ac:dyDescent="0.2">
      <c r="A55" s="30" t="s">
        <v>63</v>
      </c>
      <c r="B55" s="8">
        <f t="shared" ref="B55:Q55" si="23">SUM(B51:B54)</f>
        <v>9465.4599999999991</v>
      </c>
      <c r="C55" s="8">
        <f t="shared" si="23"/>
        <v>11598.588924009999</v>
      </c>
      <c r="D55" s="8">
        <f t="shared" si="23"/>
        <v>12325.08794164</v>
      </c>
      <c r="E55" s="8">
        <f t="shared" si="23"/>
        <v>33389.136865649998</v>
      </c>
      <c r="F55" s="8">
        <f t="shared" si="23"/>
        <v>19096.897307750001</v>
      </c>
      <c r="G55" s="8">
        <f t="shared" si="23"/>
        <v>11289.98384187</v>
      </c>
      <c r="H55" s="8">
        <f t="shared" si="23"/>
        <v>12001.39847314</v>
      </c>
      <c r="I55" s="8">
        <f t="shared" si="23"/>
        <v>42388.279622759997</v>
      </c>
      <c r="J55" s="8">
        <f t="shared" si="23"/>
        <v>10832.291611430001</v>
      </c>
      <c r="K55" s="8">
        <f t="shared" si="23"/>
        <v>10718.89745029</v>
      </c>
      <c r="L55" s="8">
        <f t="shared" si="23"/>
        <v>11227.527739360001</v>
      </c>
      <c r="M55" s="8">
        <f t="shared" si="23"/>
        <v>32778.716801080001</v>
      </c>
      <c r="N55" s="8">
        <f t="shared" si="23"/>
        <v>8624.122745820001</v>
      </c>
      <c r="O55" s="8">
        <f t="shared" si="23"/>
        <v>12979.276422440002</v>
      </c>
      <c r="P55" s="8">
        <f t="shared" si="23"/>
        <v>14771.089342340001</v>
      </c>
      <c r="Q55" s="8">
        <f t="shared" si="23"/>
        <v>36374.4885106</v>
      </c>
    </row>
    <row r="56" spans="1:17" x14ac:dyDescent="0.2">
      <c r="A56" s="29" t="s">
        <v>64</v>
      </c>
      <c r="B56" s="6">
        <v>2161.77</v>
      </c>
      <c r="C56" s="6">
        <v>361.50877263000001</v>
      </c>
      <c r="D56" s="6">
        <v>1387.03108346</v>
      </c>
      <c r="E56" s="25">
        <f t="shared" si="18"/>
        <v>3910.3098560899998</v>
      </c>
      <c r="F56" s="6">
        <v>1102.5887499299997</v>
      </c>
      <c r="G56" s="6">
        <v>754.21370559999991</v>
      </c>
      <c r="H56" s="6">
        <v>1017.42425968</v>
      </c>
      <c r="I56" s="25">
        <f t="shared" si="20"/>
        <v>2874.2267152099994</v>
      </c>
      <c r="J56" s="6">
        <v>805.63064502999998</v>
      </c>
      <c r="K56" s="6">
        <v>70.164392700000008</v>
      </c>
      <c r="L56" s="6">
        <v>129.81762294000001</v>
      </c>
      <c r="M56" s="25">
        <f t="shared" si="21"/>
        <v>1005.61266067</v>
      </c>
      <c r="N56" s="6">
        <v>52.453758980000003</v>
      </c>
      <c r="O56" s="45">
        <v>64.634020700000008</v>
      </c>
      <c r="P56" s="6">
        <v>89.831683099999992</v>
      </c>
      <c r="Q56" s="25">
        <f t="shared" si="22"/>
        <v>206.91946278</v>
      </c>
    </row>
    <row r="57" spans="1:17" x14ac:dyDescent="0.2">
      <c r="A57" s="30" t="s">
        <v>128</v>
      </c>
      <c r="B57" s="8">
        <f t="shared" ref="B57:Q57" si="24">B39+B50+B55+B56</f>
        <v>29830.880000000001</v>
      </c>
      <c r="C57" s="8">
        <f t="shared" si="24"/>
        <v>37013.965000059994</v>
      </c>
      <c r="D57" s="8">
        <f t="shared" si="24"/>
        <v>35122.84815441</v>
      </c>
      <c r="E57" s="8">
        <f t="shared" si="24"/>
        <v>101967.69315446998</v>
      </c>
      <c r="F57" s="8">
        <f t="shared" si="24"/>
        <v>35043.400612229991</v>
      </c>
      <c r="G57" s="8">
        <f t="shared" si="24"/>
        <v>35608.659693050002</v>
      </c>
      <c r="H57" s="8">
        <f t="shared" si="24"/>
        <v>38410.792539510017</v>
      </c>
      <c r="I57" s="8">
        <f t="shared" si="24"/>
        <v>109062.85284478999</v>
      </c>
      <c r="J57" s="8">
        <f t="shared" si="24"/>
        <v>41569.84748977</v>
      </c>
      <c r="K57" s="8">
        <f t="shared" si="24"/>
        <v>36114.334426129994</v>
      </c>
      <c r="L57" s="8">
        <f t="shared" si="24"/>
        <v>37933.017931380004</v>
      </c>
      <c r="M57" s="8">
        <f t="shared" si="24"/>
        <v>115617.19984728</v>
      </c>
      <c r="N57" s="8">
        <f t="shared" si="24"/>
        <v>37775.078150490001</v>
      </c>
      <c r="O57" s="8">
        <f t="shared" si="24"/>
        <v>35931.980340463007</v>
      </c>
      <c r="P57" s="8">
        <f t="shared" si="24"/>
        <v>53529.458331069996</v>
      </c>
      <c r="Q57" s="8">
        <f t="shared" si="24"/>
        <v>127236.516822023</v>
      </c>
    </row>
    <row r="58" spans="1:17" x14ac:dyDescent="0.2">
      <c r="A58" s="29" t="s">
        <v>65</v>
      </c>
      <c r="B58" s="6">
        <v>3220.3</v>
      </c>
      <c r="C58" s="6">
        <v>3220.3</v>
      </c>
      <c r="D58" s="6">
        <v>3220.3</v>
      </c>
      <c r="E58" s="25">
        <f t="shared" si="18"/>
        <v>9660.9000000000015</v>
      </c>
      <c r="F58" s="6">
        <v>3220.3</v>
      </c>
      <c r="G58" s="6">
        <v>3220.3</v>
      </c>
      <c r="H58" s="6">
        <v>3220.3</v>
      </c>
      <c r="I58" s="25">
        <f>SUM(F58:H58)</f>
        <v>9660.9000000000015</v>
      </c>
      <c r="J58" s="6">
        <v>3220.3</v>
      </c>
      <c r="K58" s="6">
        <v>3268.9900000000002</v>
      </c>
      <c r="L58" s="6">
        <v>3268.9900000000002</v>
      </c>
      <c r="M58" s="25">
        <f>SUM(J58:L58)</f>
        <v>9758.2800000000007</v>
      </c>
      <c r="N58" s="6">
        <v>3268.9900000000002</v>
      </c>
      <c r="O58" s="46">
        <v>3977.6900000000005</v>
      </c>
      <c r="P58" s="6">
        <v>11880.646335306668</v>
      </c>
      <c r="Q58" s="25">
        <f>SUM(N58:P58)</f>
        <v>19127.326335306669</v>
      </c>
    </row>
    <row r="59" spans="1:17" x14ac:dyDescent="0.2">
      <c r="A59" s="29" t="s">
        <v>155</v>
      </c>
      <c r="B59" s="6">
        <v>703.07999999999993</v>
      </c>
      <c r="C59" s="6">
        <v>829.15</v>
      </c>
      <c r="D59" s="6">
        <v>1060.5150968999999</v>
      </c>
      <c r="E59" s="25">
        <f>SUM(B59:D59)+249.469999999999</f>
        <v>2842.215096899999</v>
      </c>
      <c r="F59" s="6">
        <v>865.00840374000006</v>
      </c>
      <c r="G59" s="6">
        <v>1151.08273457</v>
      </c>
      <c r="H59" s="6">
        <v>879.55200000000002</v>
      </c>
      <c r="I59" s="25">
        <f>SUM(F59:H59)</f>
        <v>2895.6431383100003</v>
      </c>
      <c r="J59" s="6">
        <v>1196.4176735399999</v>
      </c>
      <c r="K59" s="6">
        <v>920.7834552999999</v>
      </c>
      <c r="L59" s="6">
        <v>829.8</v>
      </c>
      <c r="M59" s="25">
        <f>SUM(J59:L59)</f>
        <v>2947.0011288400001</v>
      </c>
      <c r="N59" s="6">
        <v>686.6</v>
      </c>
      <c r="O59" s="46">
        <v>882.6</v>
      </c>
      <c r="P59" s="6">
        <v>769.9</v>
      </c>
      <c r="Q59" s="25">
        <f>SUM(N59:P59)</f>
        <v>2339.1</v>
      </c>
    </row>
    <row r="60" spans="1:17" x14ac:dyDescent="0.2">
      <c r="A60" s="30" t="s">
        <v>127</v>
      </c>
      <c r="B60" s="8">
        <f t="shared" ref="B60:Q60" si="25">B57-B58-B59</f>
        <v>25907.5</v>
      </c>
      <c r="C60" s="8">
        <f t="shared" si="25"/>
        <v>32964.51500005999</v>
      </c>
      <c r="D60" s="8">
        <f t="shared" si="25"/>
        <v>30842.033057510002</v>
      </c>
      <c r="E60" s="8">
        <f t="shared" si="25"/>
        <v>89464.57805756999</v>
      </c>
      <c r="F60" s="8">
        <f t="shared" si="25"/>
        <v>30958.09220848999</v>
      </c>
      <c r="G60" s="8">
        <f t="shared" si="25"/>
        <v>31237.276958480004</v>
      </c>
      <c r="H60" s="8">
        <f t="shared" si="25"/>
        <v>34310.940539510011</v>
      </c>
      <c r="I60" s="8">
        <f t="shared" si="25"/>
        <v>96506.30970647998</v>
      </c>
      <c r="J60" s="8">
        <f t="shared" si="25"/>
        <v>37153.129816229994</v>
      </c>
      <c r="K60" s="8">
        <f t="shared" si="25"/>
        <v>31924.560970829996</v>
      </c>
      <c r="L60" s="8">
        <f t="shared" si="25"/>
        <v>33834.227931380003</v>
      </c>
      <c r="M60" s="8">
        <f t="shared" si="25"/>
        <v>102911.91871844001</v>
      </c>
      <c r="N60" s="8">
        <f t="shared" si="25"/>
        <v>33819.488150490004</v>
      </c>
      <c r="O60" s="8">
        <f t="shared" si="25"/>
        <v>31071.690340463007</v>
      </c>
      <c r="P60" s="8">
        <f t="shared" si="25"/>
        <v>40878.91199576333</v>
      </c>
      <c r="Q60" s="8">
        <f t="shared" si="25"/>
        <v>105770.09048671632</v>
      </c>
    </row>
    <row r="61" spans="1:17" x14ac:dyDescent="0.2">
      <c r="A61" s="29" t="s">
        <v>67</v>
      </c>
      <c r="B61" s="6">
        <v>389.9</v>
      </c>
      <c r="C61" s="6">
        <v>1667.963923</v>
      </c>
      <c r="D61" s="6">
        <v>646.311106</v>
      </c>
      <c r="E61" s="28">
        <f t="shared" si="18"/>
        <v>2704.175029</v>
      </c>
      <c r="F61" s="6">
        <v>52.222476</v>
      </c>
      <c r="G61" s="6">
        <v>1471.1845390000001</v>
      </c>
      <c r="H61" s="6">
        <v>441.56497899999999</v>
      </c>
      <c r="I61" s="28">
        <f>SUM(F61:H61)</f>
        <v>1964.971994</v>
      </c>
      <c r="J61" s="6">
        <v>226.774036</v>
      </c>
      <c r="K61" s="6">
        <v>256.17310600000002</v>
      </c>
      <c r="L61" s="6">
        <v>1225.787851</v>
      </c>
      <c r="M61" s="28">
        <f>SUM(J61:L61)</f>
        <v>1708.734993</v>
      </c>
      <c r="N61" s="6">
        <v>268.00152100000003</v>
      </c>
      <c r="O61" s="45">
        <v>1314.8512920000001</v>
      </c>
      <c r="P61" s="6">
        <v>1408.0423209999999</v>
      </c>
      <c r="Q61" s="28">
        <f>SUM(N61:P61)</f>
        <v>2990.8951339999999</v>
      </c>
    </row>
    <row r="62" spans="1:17" x14ac:dyDescent="0.2">
      <c r="A62" s="29" t="s">
        <v>66</v>
      </c>
      <c r="B62" s="6">
        <v>0</v>
      </c>
      <c r="C62" s="6"/>
      <c r="D62" s="6"/>
      <c r="E62" s="25">
        <f t="shared" si="18"/>
        <v>0</v>
      </c>
      <c r="F62" s="6"/>
      <c r="G62" s="6"/>
      <c r="H62" s="6"/>
      <c r="I62" s="25">
        <f>SUM(F62:H62)</f>
        <v>0</v>
      </c>
      <c r="J62" s="6"/>
      <c r="K62" s="6"/>
      <c r="L62" s="6"/>
      <c r="M62" s="25">
        <f>SUM(J62:L62)</f>
        <v>0</v>
      </c>
      <c r="N62" s="6">
        <v>0</v>
      </c>
      <c r="O62" s="47"/>
      <c r="P62" s="6"/>
      <c r="Q62" s="25">
        <f>SUM(N62:P62)</f>
        <v>0</v>
      </c>
    </row>
    <row r="63" spans="1:17" x14ac:dyDescent="0.2">
      <c r="A63" s="12" t="s">
        <v>119</v>
      </c>
      <c r="B63" s="6">
        <v>0</v>
      </c>
      <c r="C63" s="6"/>
      <c r="D63" s="6"/>
      <c r="E63" s="25">
        <f t="shared" si="18"/>
        <v>0</v>
      </c>
      <c r="F63" s="6"/>
      <c r="G63" s="6"/>
      <c r="H63" s="6"/>
      <c r="I63" s="25">
        <f>SUM(F63:H63)</f>
        <v>0</v>
      </c>
      <c r="J63" s="6"/>
      <c r="K63" s="6"/>
      <c r="L63" s="6"/>
      <c r="M63" s="25">
        <f>SUM(J63:L63)</f>
        <v>0</v>
      </c>
      <c r="N63" s="6"/>
      <c r="O63" s="47"/>
      <c r="P63" s="6"/>
      <c r="Q63" s="25">
        <f>SUM(N63:P63)</f>
        <v>0</v>
      </c>
    </row>
    <row r="64" spans="1:17" x14ac:dyDescent="0.2">
      <c r="A64" s="30" t="s">
        <v>17</v>
      </c>
      <c r="B64" s="8">
        <f t="shared" ref="B64:P64" si="26">B60+B61+B62-B63</f>
        <v>26297.4</v>
      </c>
      <c r="C64" s="8">
        <f t="shared" si="26"/>
        <v>34632.478923059993</v>
      </c>
      <c r="D64" s="8">
        <f t="shared" si="26"/>
        <v>31488.344163510003</v>
      </c>
      <c r="E64" s="8">
        <f t="shared" si="26"/>
        <v>92168.753086569996</v>
      </c>
      <c r="F64" s="8">
        <f t="shared" si="26"/>
        <v>31010.314684489989</v>
      </c>
      <c r="G64" s="8">
        <f t="shared" si="26"/>
        <v>32708.461497480006</v>
      </c>
      <c r="H64" s="8">
        <f t="shared" si="26"/>
        <v>34752.505518510014</v>
      </c>
      <c r="I64" s="8">
        <f t="shared" si="26"/>
        <v>98471.281700479987</v>
      </c>
      <c r="J64" s="8">
        <f t="shared" si="26"/>
        <v>37379.903852229996</v>
      </c>
      <c r="K64" s="8">
        <f t="shared" si="26"/>
        <v>32180.734076829995</v>
      </c>
      <c r="L64" s="8">
        <f t="shared" si="26"/>
        <v>35060.015782380004</v>
      </c>
      <c r="M64" s="8">
        <f t="shared" si="26"/>
        <v>104620.65371144001</v>
      </c>
      <c r="N64" s="8">
        <f t="shared" si="26"/>
        <v>34087.489671490002</v>
      </c>
      <c r="O64" s="8">
        <f t="shared" si="26"/>
        <v>32386.541632463006</v>
      </c>
      <c r="P64" s="8">
        <f t="shared" si="26"/>
        <v>42286.954316763331</v>
      </c>
      <c r="Q64" s="8">
        <f>Q60+Q61+Q62-Q63</f>
        <v>108760.98562071632</v>
      </c>
    </row>
    <row r="65" spans="1:24" ht="14.25" x14ac:dyDescent="0.2">
      <c r="A65" s="13" t="s">
        <v>123</v>
      </c>
      <c r="E65" s="1"/>
      <c r="F65" s="1"/>
      <c r="G65" s="1"/>
      <c r="H65" s="1"/>
      <c r="J65" s="1"/>
      <c r="K65" s="1"/>
      <c r="L65" s="1"/>
      <c r="N65" s="1"/>
      <c r="O65" s="1"/>
      <c r="P65" s="1"/>
      <c r="R65" s="42"/>
    </row>
    <row r="66" spans="1:24" x14ac:dyDescent="0.2">
      <c r="F66" s="1"/>
      <c r="G66" s="1"/>
      <c r="H66" s="1"/>
      <c r="J66" s="1"/>
      <c r="K66" s="1"/>
      <c r="L66" s="1"/>
      <c r="N66" s="1"/>
      <c r="O66" s="1"/>
      <c r="P66" s="1"/>
    </row>
    <row r="67" spans="1:24" ht="15.75" x14ac:dyDescent="0.25">
      <c r="A67" s="10" t="s">
        <v>153</v>
      </c>
      <c r="F67" s="1"/>
      <c r="G67" s="1"/>
      <c r="H67" s="1"/>
      <c r="J67" s="1"/>
      <c r="K67" s="1"/>
      <c r="L67" s="1"/>
      <c r="M67" s="14"/>
      <c r="N67" s="1"/>
      <c r="O67" s="1"/>
      <c r="P67" s="1"/>
      <c r="Q67" s="14" t="s">
        <v>141</v>
      </c>
    </row>
    <row r="68" spans="1:24" x14ac:dyDescent="0.2">
      <c r="A68" s="53" t="s">
        <v>104</v>
      </c>
      <c r="B68" s="51" t="s">
        <v>146</v>
      </c>
      <c r="C68" s="51"/>
      <c r="D68" s="51"/>
      <c r="E68" s="51"/>
      <c r="F68" s="51" t="s">
        <v>147</v>
      </c>
      <c r="G68" s="51"/>
      <c r="H68" s="51"/>
      <c r="I68" s="51"/>
      <c r="J68" s="51" t="s">
        <v>148</v>
      </c>
      <c r="K68" s="51"/>
      <c r="L68" s="51"/>
      <c r="M68" s="51"/>
      <c r="N68" s="51" t="s">
        <v>149</v>
      </c>
      <c r="O68" s="51"/>
      <c r="P68" s="51"/>
      <c r="Q68" s="51"/>
    </row>
    <row r="69" spans="1:24" x14ac:dyDescent="0.2">
      <c r="A69" s="53"/>
      <c r="B69" s="2" t="s">
        <v>94</v>
      </c>
      <c r="C69" s="2" t="s">
        <v>98</v>
      </c>
      <c r="D69" s="2" t="s">
        <v>99</v>
      </c>
      <c r="E69" s="2" t="s">
        <v>129</v>
      </c>
      <c r="F69" s="2" t="s">
        <v>130</v>
      </c>
      <c r="G69" s="2" t="s">
        <v>131</v>
      </c>
      <c r="H69" s="2" t="s">
        <v>132</v>
      </c>
      <c r="I69" s="2" t="s">
        <v>129</v>
      </c>
      <c r="J69" s="2" t="s">
        <v>133</v>
      </c>
      <c r="K69" s="2" t="s">
        <v>134</v>
      </c>
      <c r="L69" s="2" t="s">
        <v>135</v>
      </c>
      <c r="M69" s="2" t="s">
        <v>129</v>
      </c>
      <c r="N69" s="2" t="s">
        <v>136</v>
      </c>
      <c r="O69" s="2" t="s">
        <v>137</v>
      </c>
      <c r="P69" s="2" t="s">
        <v>138</v>
      </c>
      <c r="Q69" s="2" t="s">
        <v>129</v>
      </c>
    </row>
    <row r="70" spans="1:24" x14ac:dyDescent="0.2">
      <c r="A70" s="5" t="s">
        <v>125</v>
      </c>
      <c r="B70" s="6">
        <v>39622.19</v>
      </c>
      <c r="C70" s="6">
        <v>44013.488136550004</v>
      </c>
      <c r="D70" s="6">
        <v>46458.059357869992</v>
      </c>
      <c r="E70" s="32">
        <f>SUM(B70:D70)</f>
        <v>130093.73749442</v>
      </c>
      <c r="F70" s="6">
        <v>39525.504818670932</v>
      </c>
      <c r="G70" s="6">
        <v>42418.776278690006</v>
      </c>
      <c r="H70" s="6">
        <v>44296.322269070006</v>
      </c>
      <c r="I70" s="32">
        <f>SUM(F70:H70)</f>
        <v>126240.60336643095</v>
      </c>
      <c r="J70" s="6">
        <v>40656.523329649994</v>
      </c>
      <c r="K70" s="6">
        <v>40583.300834139991</v>
      </c>
      <c r="L70" s="6">
        <v>42594.987822470001</v>
      </c>
      <c r="M70" s="32">
        <f>SUM(J70:L70)</f>
        <v>123834.81198625997</v>
      </c>
      <c r="N70" s="6">
        <v>33610.488888940003</v>
      </c>
      <c r="O70" s="6">
        <v>45956.275244450007</v>
      </c>
      <c r="P70" s="6">
        <v>49965.03403119</v>
      </c>
      <c r="Q70" s="32">
        <f>SUM(N70:P70)</f>
        <v>129531.79816458002</v>
      </c>
      <c r="X70"/>
    </row>
    <row r="71" spans="1:24" x14ac:dyDescent="0.2">
      <c r="A71" s="5" t="s">
        <v>95</v>
      </c>
      <c r="B71" s="6">
        <v>0</v>
      </c>
      <c r="C71" s="6"/>
      <c r="D71" s="6"/>
      <c r="E71" s="25">
        <f t="shared" ref="E71:E76" si="27">SUM(B71:D71)</f>
        <v>0</v>
      </c>
      <c r="F71" s="6"/>
      <c r="G71" s="6">
        <v>0</v>
      </c>
      <c r="H71" s="6">
        <v>0</v>
      </c>
      <c r="I71" s="25">
        <f>SUM(F71:H71)</f>
        <v>0</v>
      </c>
      <c r="J71" s="6">
        <v>0</v>
      </c>
      <c r="K71" s="6"/>
      <c r="L71" s="6"/>
      <c r="M71" s="25">
        <f>SUM(J71:L71)</f>
        <v>0</v>
      </c>
      <c r="N71" s="6"/>
      <c r="O71" s="6">
        <v>233.69271090000001</v>
      </c>
      <c r="P71" s="6">
        <v>264.02890780000001</v>
      </c>
      <c r="Q71" s="25">
        <f>SUM(N71:P71)</f>
        <v>497.72161870000002</v>
      </c>
      <c r="X71"/>
    </row>
    <row r="72" spans="1:24" x14ac:dyDescent="0.2">
      <c r="A72" s="5" t="s">
        <v>126</v>
      </c>
      <c r="B72" s="6">
        <v>5149.510000000002</v>
      </c>
      <c r="C72" s="6">
        <v>4142.7070253000029</v>
      </c>
      <c r="D72" s="6">
        <v>7271.4232052000079</v>
      </c>
      <c r="E72" s="25">
        <f t="shared" si="27"/>
        <v>16563.640230500012</v>
      </c>
      <c r="F72" s="6">
        <v>4223.9472376300046</v>
      </c>
      <c r="G72" s="6">
        <v>4452.5261858000085</v>
      </c>
      <c r="H72" s="6">
        <v>47409.12477462001</v>
      </c>
      <c r="I72" s="25">
        <f>SUM(F72:H72)</f>
        <v>56085.598198050022</v>
      </c>
      <c r="J72" s="6">
        <v>3945.6871848999945</v>
      </c>
      <c r="K72" s="6">
        <v>3885.2289358000053</v>
      </c>
      <c r="L72" s="6">
        <v>5419.2746515000035</v>
      </c>
      <c r="M72" s="25">
        <f>SUM(J72:L72)</f>
        <v>13250.190772200003</v>
      </c>
      <c r="N72" s="6">
        <v>4413.4388990999942</v>
      </c>
      <c r="O72" s="6">
        <v>5735.3265278899989</v>
      </c>
      <c r="P72" s="6">
        <v>5658.1731485</v>
      </c>
      <c r="Q72" s="25">
        <f>SUM(N72:P72)</f>
        <v>15806.938575489994</v>
      </c>
      <c r="X72"/>
    </row>
    <row r="73" spans="1:24" x14ac:dyDescent="0.2">
      <c r="A73" s="5" t="s">
        <v>71</v>
      </c>
      <c r="B73" s="6">
        <v>49067.38</v>
      </c>
      <c r="C73" s="6">
        <v>43592.240307800006</v>
      </c>
      <c r="D73" s="6">
        <v>44591.361081949995</v>
      </c>
      <c r="E73" s="25">
        <f t="shared" si="27"/>
        <v>137250.98138975</v>
      </c>
      <c r="F73" s="6">
        <v>44708.79966045</v>
      </c>
      <c r="G73" s="6">
        <v>43332.689635219998</v>
      </c>
      <c r="H73" s="6">
        <v>24.929633500000001</v>
      </c>
      <c r="I73" s="25">
        <f>SUM(F73:H73)</f>
        <v>88066.418929170002</v>
      </c>
      <c r="J73" s="6">
        <v>43734.684630999996</v>
      </c>
      <c r="K73" s="6">
        <v>40293.109384739997</v>
      </c>
      <c r="L73" s="6">
        <v>47654.895245599997</v>
      </c>
      <c r="M73" s="25">
        <f>SUM(J73:L73)</f>
        <v>131682.68926133998</v>
      </c>
      <c r="N73" s="6">
        <v>42916.322357100005</v>
      </c>
      <c r="O73" s="6">
        <v>43814.6529333</v>
      </c>
      <c r="P73" s="6">
        <v>38168.559691670001</v>
      </c>
      <c r="Q73" s="25">
        <f>SUM(N73:P73)</f>
        <v>124899.53498207001</v>
      </c>
      <c r="X73"/>
    </row>
    <row r="74" spans="1:24" x14ac:dyDescent="0.2">
      <c r="A74" s="9" t="s">
        <v>52</v>
      </c>
      <c r="B74" s="8">
        <f t="shared" ref="B74:Q74" si="28">SUM(B70:B73)</f>
        <v>93839.08</v>
      </c>
      <c r="C74" s="8">
        <f t="shared" si="28"/>
        <v>91748.435469650023</v>
      </c>
      <c r="D74" s="8">
        <f t="shared" si="28"/>
        <v>98320.843645019995</v>
      </c>
      <c r="E74" s="8">
        <f t="shared" si="28"/>
        <v>283908.35911467002</v>
      </c>
      <c r="F74" s="8">
        <v>88458.251716750936</v>
      </c>
      <c r="G74" s="8">
        <v>90203.992099710013</v>
      </c>
      <c r="H74" s="8">
        <v>91730.376677190012</v>
      </c>
      <c r="I74" s="8">
        <f t="shared" si="28"/>
        <v>270392.62049365096</v>
      </c>
      <c r="J74" s="8">
        <f t="shared" si="28"/>
        <v>88336.895145549992</v>
      </c>
      <c r="K74" s="8">
        <f t="shared" si="28"/>
        <v>84761.639154679986</v>
      </c>
      <c r="L74" s="8">
        <f t="shared" si="28"/>
        <v>95669.157719570008</v>
      </c>
      <c r="M74" s="8">
        <f t="shared" si="28"/>
        <v>268767.69201979996</v>
      </c>
      <c r="N74" s="8">
        <f t="shared" si="28"/>
        <v>80940.250145140002</v>
      </c>
      <c r="O74" s="8">
        <f t="shared" si="28"/>
        <v>95739.947416540002</v>
      </c>
      <c r="P74" s="8">
        <f t="shared" si="28"/>
        <v>94055.795779159991</v>
      </c>
      <c r="Q74" s="8">
        <f t="shared" si="28"/>
        <v>270735.99334083998</v>
      </c>
      <c r="X74"/>
    </row>
    <row r="75" spans="1:24" x14ac:dyDescent="0.2">
      <c r="A75" s="5" t="s">
        <v>72</v>
      </c>
      <c r="B75" s="6">
        <v>82188.59</v>
      </c>
      <c r="C75" s="6">
        <v>92605.566215600018</v>
      </c>
      <c r="D75" s="6">
        <v>95373.498058209996</v>
      </c>
      <c r="E75" s="25">
        <f t="shared" si="27"/>
        <v>270167.65427381004</v>
      </c>
      <c r="F75" s="6">
        <v>88247.67813090299</v>
      </c>
      <c r="G75" s="6">
        <v>94936.706366440005</v>
      </c>
      <c r="H75" s="6">
        <v>87283.829203800022</v>
      </c>
      <c r="I75" s="25">
        <f t="shared" ref="I75:I80" si="29">SUM(F75:H75)</f>
        <v>270468.21370114299</v>
      </c>
      <c r="J75" s="6">
        <v>90597.219811479983</v>
      </c>
      <c r="K75" s="6">
        <v>85519.443489579993</v>
      </c>
      <c r="L75" s="6">
        <v>79455.571913989988</v>
      </c>
      <c r="M75" s="25">
        <f t="shared" ref="M75:M80" si="30">SUM(J75:L75)</f>
        <v>255572.23521504996</v>
      </c>
      <c r="N75" s="6">
        <v>75970.49309915</v>
      </c>
      <c r="O75" s="6">
        <v>105906.449193415</v>
      </c>
      <c r="P75" s="6">
        <v>104832.66499697998</v>
      </c>
      <c r="Q75" s="25">
        <f t="shared" ref="Q75:Q80" si="31">SUM(N75:P75)</f>
        <v>286709.60728954501</v>
      </c>
      <c r="X75"/>
    </row>
    <row r="76" spans="1:24" x14ac:dyDescent="0.2">
      <c r="A76" s="5" t="s">
        <v>73</v>
      </c>
      <c r="B76" s="6"/>
      <c r="C76" s="6"/>
      <c r="D76" s="6"/>
      <c r="E76" s="25">
        <f t="shared" si="27"/>
        <v>0</v>
      </c>
      <c r="F76" s="6"/>
      <c r="G76" s="6">
        <v>0</v>
      </c>
      <c r="H76" s="6">
        <v>0</v>
      </c>
      <c r="I76" s="25">
        <f t="shared" si="29"/>
        <v>0</v>
      </c>
      <c r="J76" s="6">
        <v>0</v>
      </c>
      <c r="K76" s="6"/>
      <c r="L76" s="6"/>
      <c r="M76" s="25">
        <f t="shared" si="30"/>
        <v>0</v>
      </c>
      <c r="N76" s="6"/>
      <c r="O76" s="6"/>
      <c r="P76" s="6"/>
      <c r="Q76" s="25">
        <f t="shared" si="31"/>
        <v>0</v>
      </c>
      <c r="X76"/>
    </row>
    <row r="77" spans="1:24" x14ac:dyDescent="0.2">
      <c r="A77" s="5" t="s">
        <v>74</v>
      </c>
      <c r="B77" s="6">
        <v>33330.97</v>
      </c>
      <c r="C77" s="6">
        <v>32019.244893450006</v>
      </c>
      <c r="D77" s="6">
        <v>35174.633526440004</v>
      </c>
      <c r="E77" s="25">
        <f>SUM(B77:D77)</f>
        <v>100524.84841989001</v>
      </c>
      <c r="F77" s="6">
        <v>36258.055012900004</v>
      </c>
      <c r="G77" s="6">
        <v>37523.200175999998</v>
      </c>
      <c r="H77" s="6">
        <v>33167.013040289996</v>
      </c>
      <c r="I77" s="25">
        <f t="shared" si="29"/>
        <v>106948.26822919</v>
      </c>
      <c r="J77" s="6">
        <v>31703.583456290002</v>
      </c>
      <c r="K77" s="6">
        <v>29313.132466579998</v>
      </c>
      <c r="L77" s="6">
        <v>33994.914261149999</v>
      </c>
      <c r="M77" s="25">
        <f t="shared" si="30"/>
        <v>95011.630184020003</v>
      </c>
      <c r="N77" s="6">
        <v>30340.391645200001</v>
      </c>
      <c r="O77" s="6">
        <v>30412.947722159999</v>
      </c>
      <c r="P77" s="6">
        <v>27261.247776189997</v>
      </c>
      <c r="Q77" s="25">
        <f t="shared" si="31"/>
        <v>88014.587143550001</v>
      </c>
      <c r="X77"/>
    </row>
    <row r="78" spans="1:24" x14ac:dyDescent="0.2">
      <c r="A78" s="5" t="s">
        <v>75</v>
      </c>
      <c r="B78" s="6">
        <v>2.4</v>
      </c>
      <c r="C78" s="6">
        <v>0.50220799999999999</v>
      </c>
      <c r="D78" s="6">
        <v>7.1873899999999997</v>
      </c>
      <c r="E78" s="25">
        <f>SUM(B78:D78)</f>
        <v>10.089597999999999</v>
      </c>
      <c r="F78" s="6">
        <v>4.7827780000000004</v>
      </c>
      <c r="G78" s="6">
        <v>0.76917999999999997</v>
      </c>
      <c r="H78" s="6">
        <v>1.7079439999999999</v>
      </c>
      <c r="I78" s="25">
        <f t="shared" si="29"/>
        <v>7.2599020000000003</v>
      </c>
      <c r="J78" s="6">
        <v>2.3286760000000002</v>
      </c>
      <c r="K78" s="6">
        <v>0.47899999999999998</v>
      </c>
      <c r="L78" s="6">
        <v>1.0222830999999999</v>
      </c>
      <c r="M78" s="25">
        <f t="shared" si="30"/>
        <v>3.8299590999999999</v>
      </c>
      <c r="N78" s="6"/>
      <c r="O78" s="6">
        <v>1.7076933999999999</v>
      </c>
      <c r="P78" s="6">
        <v>9.5630439000000003</v>
      </c>
      <c r="Q78" s="25">
        <f t="shared" si="31"/>
        <v>11.2707373</v>
      </c>
      <c r="X78"/>
    </row>
    <row r="79" spans="1:24" x14ac:dyDescent="0.2">
      <c r="A79" s="5" t="s">
        <v>97</v>
      </c>
      <c r="B79" s="6">
        <v>26.52</v>
      </c>
      <c r="C79" s="6">
        <v>1.1200000000000001</v>
      </c>
      <c r="D79" s="6">
        <v>0</v>
      </c>
      <c r="E79" s="25">
        <f>SUM(B79:D79)</f>
        <v>27.64</v>
      </c>
      <c r="F79" s="6">
        <v>0</v>
      </c>
      <c r="G79" s="6">
        <v>2445.6281475000001</v>
      </c>
      <c r="H79" s="6">
        <v>6910.8187269999999</v>
      </c>
      <c r="I79" s="25">
        <f t="shared" si="29"/>
        <v>9356.4468744999995</v>
      </c>
      <c r="J79" s="6">
        <v>2191.5131329999999</v>
      </c>
      <c r="K79" s="6">
        <v>4455.7727885000004</v>
      </c>
      <c r="L79" s="6"/>
      <c r="M79" s="25">
        <f t="shared" si="30"/>
        <v>6647.2859215000008</v>
      </c>
      <c r="N79" s="6"/>
      <c r="O79" s="6"/>
      <c r="P79" s="6"/>
      <c r="Q79" s="25">
        <f t="shared" si="31"/>
        <v>0</v>
      </c>
      <c r="X79"/>
    </row>
    <row r="80" spans="1:24" x14ac:dyDescent="0.2">
      <c r="A80" s="5" t="s">
        <v>76</v>
      </c>
      <c r="B80" s="6">
        <v>145.82</v>
      </c>
      <c r="C80" s="6">
        <v>202.92343959999999</v>
      </c>
      <c r="D80" s="6">
        <v>304.28478639999997</v>
      </c>
      <c r="E80" s="25">
        <f>SUM(B80:D80)</f>
        <v>653.0282259999999</v>
      </c>
      <c r="F80" s="6">
        <v>301.70545440000001</v>
      </c>
      <c r="G80" s="6">
        <v>244.87143019999999</v>
      </c>
      <c r="H80" s="6">
        <v>330.33932239999996</v>
      </c>
      <c r="I80" s="25">
        <f t="shared" si="29"/>
        <v>876.91620699999999</v>
      </c>
      <c r="J80" s="6">
        <v>244.12090599999999</v>
      </c>
      <c r="K80" s="6">
        <v>240.02677030000001</v>
      </c>
      <c r="L80" s="6">
        <v>1629.5752755999999</v>
      </c>
      <c r="M80" s="25">
        <f t="shared" si="30"/>
        <v>2113.7229518999998</v>
      </c>
      <c r="N80" s="6">
        <v>4910.3914130000003</v>
      </c>
      <c r="O80" s="6">
        <v>7828.6258113999993</v>
      </c>
      <c r="P80" s="6">
        <v>4187.3878949999998</v>
      </c>
      <c r="Q80" s="25">
        <f t="shared" si="31"/>
        <v>16926.405119399999</v>
      </c>
      <c r="X80"/>
    </row>
    <row r="81" spans="1:24" x14ac:dyDescent="0.2">
      <c r="A81" s="9" t="s">
        <v>63</v>
      </c>
      <c r="B81" s="8">
        <f t="shared" ref="B81:Q81" si="32">SUM(B75:B80)</f>
        <v>115694.3</v>
      </c>
      <c r="C81" s="8">
        <f t="shared" si="32"/>
        <v>124829.35675665003</v>
      </c>
      <c r="D81" s="8">
        <f t="shared" si="32"/>
        <v>130859.60376105001</v>
      </c>
      <c r="E81" s="8">
        <f t="shared" si="32"/>
        <v>371383.26051770005</v>
      </c>
      <c r="F81" s="8">
        <f t="shared" si="32"/>
        <v>124812.22137620299</v>
      </c>
      <c r="G81" s="8">
        <f t="shared" si="32"/>
        <v>135151.17530014002</v>
      </c>
      <c r="H81" s="8">
        <f t="shared" si="32"/>
        <v>127693.70823749002</v>
      </c>
      <c r="I81" s="8">
        <f t="shared" si="32"/>
        <v>387657.10491383297</v>
      </c>
      <c r="J81" s="8">
        <f t="shared" si="32"/>
        <v>124738.76598276998</v>
      </c>
      <c r="K81" s="8">
        <f t="shared" si="32"/>
        <v>119528.85451496001</v>
      </c>
      <c r="L81" s="8">
        <f t="shared" si="32"/>
        <v>115081.08373383999</v>
      </c>
      <c r="M81" s="8">
        <f t="shared" si="32"/>
        <v>359348.70423156995</v>
      </c>
      <c r="N81" s="8">
        <f t="shared" si="32"/>
        <v>111221.27615735</v>
      </c>
      <c r="O81" s="8">
        <f t="shared" si="32"/>
        <v>144149.73042037501</v>
      </c>
      <c r="P81" s="8">
        <f t="shared" si="32"/>
        <v>136290.86371206999</v>
      </c>
      <c r="Q81" s="8">
        <f t="shared" si="32"/>
        <v>391661.87028979498</v>
      </c>
      <c r="X81"/>
    </row>
    <row r="82" spans="1:24" x14ac:dyDescent="0.2">
      <c r="A82" s="5" t="s">
        <v>161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X82"/>
    </row>
    <row r="83" spans="1:24" x14ac:dyDescent="0.2">
      <c r="A83" s="5" t="s">
        <v>77</v>
      </c>
      <c r="B83" s="6">
        <v>4.03</v>
      </c>
      <c r="C83" s="6">
        <v>2.3302423999999999</v>
      </c>
      <c r="D83" s="6">
        <v>5.9953700000000003</v>
      </c>
      <c r="E83" s="25">
        <f>SUM(B83:D83)</f>
        <v>12.355612400000002</v>
      </c>
      <c r="F83" s="6">
        <v>4.5736020000000002</v>
      </c>
      <c r="G83" s="6">
        <v>5.2080000000000002</v>
      </c>
      <c r="H83" s="6">
        <v>0.42624059999999997</v>
      </c>
      <c r="I83" s="25">
        <f t="shared" ref="I83:I89" si="33">SUM(F83:H83)</f>
        <v>10.207842599999999</v>
      </c>
      <c r="J83" s="6">
        <v>20.124677899999998</v>
      </c>
      <c r="K83" s="6">
        <v>9.11057849</v>
      </c>
      <c r="L83" s="6">
        <v>33.758369999999999</v>
      </c>
      <c r="M83" s="25">
        <f t="shared" ref="M83:M89" si="34">SUM(J83:L83)</f>
        <v>62.993626389999996</v>
      </c>
      <c r="N83" s="6">
        <v>1.5920000000000001</v>
      </c>
      <c r="O83" s="6">
        <v>9.1194349999999993</v>
      </c>
      <c r="P83" s="6">
        <v>3.1627916207537101</v>
      </c>
      <c r="Q83" s="25">
        <f t="shared" ref="Q83:Q89" si="35">SUM(N83:P83)</f>
        <v>13.87422662075371</v>
      </c>
      <c r="X83"/>
    </row>
    <row r="84" spans="1:24" x14ac:dyDescent="0.2">
      <c r="A84" s="5" t="s">
        <v>78</v>
      </c>
      <c r="B84" s="6">
        <v>59.89</v>
      </c>
      <c r="C84" s="6">
        <v>53.356389999999998</v>
      </c>
      <c r="D84" s="6">
        <v>65.190602999999996</v>
      </c>
      <c r="E84" s="25">
        <f>SUM(B84:D84)</f>
        <v>178.43699299999997</v>
      </c>
      <c r="F84" s="6">
        <v>74.093985000000004</v>
      </c>
      <c r="G84" s="6">
        <v>42.586973</v>
      </c>
      <c r="H84" s="6">
        <v>65.998389200000005</v>
      </c>
      <c r="I84" s="25">
        <f t="shared" si="33"/>
        <v>182.6793472</v>
      </c>
      <c r="J84" s="6">
        <v>121.20742199999999</v>
      </c>
      <c r="K84" s="6">
        <v>59.31344</v>
      </c>
      <c r="L84" s="6">
        <v>36.148114999999997</v>
      </c>
      <c r="M84" s="25">
        <f t="shared" si="34"/>
        <v>216.66897699999998</v>
      </c>
      <c r="N84" s="6">
        <v>68.331711249999998</v>
      </c>
      <c r="O84" s="6">
        <v>71.251029000000003</v>
      </c>
      <c r="P84" s="6">
        <v>71.442760000000007</v>
      </c>
      <c r="Q84" s="25">
        <f t="shared" si="35"/>
        <v>211.02550024999999</v>
      </c>
      <c r="X84"/>
    </row>
    <row r="85" spans="1:24" x14ac:dyDescent="0.2">
      <c r="A85" s="5" t="s">
        <v>79</v>
      </c>
      <c r="B85" s="6">
        <v>0.3</v>
      </c>
      <c r="C85" s="6">
        <v>0.155</v>
      </c>
      <c r="D85" s="6">
        <v>3.2593000000000001</v>
      </c>
      <c r="E85" s="25">
        <f t="shared" ref="E85:E97" si="36">SUM(B85:D85)</f>
        <v>3.7143000000000002</v>
      </c>
      <c r="F85" s="6">
        <v>2.7E-2</v>
      </c>
      <c r="G85" s="6">
        <v>2E-3</v>
      </c>
      <c r="H85" s="6">
        <v>1.2E-2</v>
      </c>
      <c r="I85" s="25">
        <f t="shared" si="33"/>
        <v>4.0999999999999995E-2</v>
      </c>
      <c r="J85" s="6">
        <v>1.9E-2</v>
      </c>
      <c r="K85" s="6">
        <v>2.0091999999999999E-2</v>
      </c>
      <c r="L85" s="6">
        <v>6.5543199999999996E-2</v>
      </c>
      <c r="M85" s="25">
        <f t="shared" si="34"/>
        <v>0.1046352</v>
      </c>
      <c r="N85" s="6">
        <v>0.47041269999999996</v>
      </c>
      <c r="O85" s="6">
        <v>0.49725900000000001</v>
      </c>
      <c r="P85" s="6">
        <v>0.74931800000000004</v>
      </c>
      <c r="Q85" s="25">
        <f t="shared" si="35"/>
        <v>1.7169897000000001</v>
      </c>
      <c r="X85"/>
    </row>
    <row r="86" spans="1:24" x14ac:dyDescent="0.2">
      <c r="A86" s="5" t="s">
        <v>80</v>
      </c>
      <c r="B86" s="6">
        <v>0</v>
      </c>
      <c r="C86" s="6">
        <v>2.5000000000000001E-3</v>
      </c>
      <c r="D86" s="6">
        <v>5.4999999999999997E-3</v>
      </c>
      <c r="E86" s="25">
        <f t="shared" si="36"/>
        <v>8.0000000000000002E-3</v>
      </c>
      <c r="F86" s="6">
        <v>3.5000000000000001E-3</v>
      </c>
      <c r="G86" s="6">
        <v>1.5E-3</v>
      </c>
      <c r="H86" s="6">
        <v>5.0000000000000001E-4</v>
      </c>
      <c r="I86" s="25">
        <f t="shared" si="33"/>
        <v>5.4999999999999997E-3</v>
      </c>
      <c r="J86" s="6">
        <v>0.78549999999999998</v>
      </c>
      <c r="K86" s="6">
        <v>2E-3</v>
      </c>
      <c r="L86" s="6">
        <v>5.0000000000000001E-4</v>
      </c>
      <c r="M86" s="25">
        <f t="shared" si="34"/>
        <v>0.78799999999999992</v>
      </c>
      <c r="N86" s="6">
        <v>3.3500000000000002E-2</v>
      </c>
      <c r="O86" s="6">
        <v>1.5E-3</v>
      </c>
      <c r="P86" s="6">
        <v>0</v>
      </c>
      <c r="Q86" s="25">
        <f t="shared" si="35"/>
        <v>3.5000000000000003E-2</v>
      </c>
      <c r="X86"/>
    </row>
    <row r="87" spans="1:24" x14ac:dyDescent="0.2">
      <c r="A87" s="5" t="s">
        <v>81</v>
      </c>
      <c r="B87" s="6">
        <v>71.790000000000006</v>
      </c>
      <c r="C87" s="6">
        <v>70.750893099999999</v>
      </c>
      <c r="D87" s="6">
        <v>98.969196799999992</v>
      </c>
      <c r="E87" s="25">
        <f t="shared" si="36"/>
        <v>241.5100899</v>
      </c>
      <c r="F87" s="6">
        <v>131.14899080000001</v>
      </c>
      <c r="G87" s="6">
        <v>206.75603616000001</v>
      </c>
      <c r="H87" s="6">
        <v>422.22312588</v>
      </c>
      <c r="I87" s="25">
        <f t="shared" si="33"/>
        <v>760.12815283999998</v>
      </c>
      <c r="J87" s="6">
        <v>429.00489378999998</v>
      </c>
      <c r="K87" s="6">
        <v>426.0569893</v>
      </c>
      <c r="L87" s="6">
        <v>295.32921331</v>
      </c>
      <c r="M87" s="25">
        <f t="shared" si="34"/>
        <v>1150.3910964000002</v>
      </c>
      <c r="N87" s="6">
        <v>300.41548010000002</v>
      </c>
      <c r="O87" s="6">
        <v>328.66697626000001</v>
      </c>
      <c r="P87" s="6">
        <v>313.29680805000004</v>
      </c>
      <c r="Q87" s="25">
        <f t="shared" si="35"/>
        <v>942.37926441000013</v>
      </c>
      <c r="X87"/>
    </row>
    <row r="88" spans="1:24" x14ac:dyDescent="0.2">
      <c r="A88" s="5" t="s">
        <v>82</v>
      </c>
      <c r="B88" s="6">
        <v>0</v>
      </c>
      <c r="C88" s="6">
        <v>0</v>
      </c>
      <c r="D88" s="6">
        <v>0.32350000000000001</v>
      </c>
      <c r="E88" s="28">
        <f t="shared" si="36"/>
        <v>0.32350000000000001</v>
      </c>
      <c r="F88" s="6">
        <v>1.7321500000000001</v>
      </c>
      <c r="G88" s="6">
        <v>28.335809300000001</v>
      </c>
      <c r="H88" s="6">
        <v>42.462719</v>
      </c>
      <c r="I88" s="28">
        <f t="shared" si="33"/>
        <v>72.530678300000005</v>
      </c>
      <c r="J88" s="6">
        <v>22.127023000000001</v>
      </c>
      <c r="K88" s="6">
        <v>35.098235100000004</v>
      </c>
      <c r="L88" s="6">
        <v>50.289692799999997</v>
      </c>
      <c r="M88" s="28">
        <f t="shared" si="34"/>
        <v>107.5149509</v>
      </c>
      <c r="N88" s="6">
        <v>10.4293344</v>
      </c>
      <c r="O88" s="6">
        <v>7.7760530999999995</v>
      </c>
      <c r="P88" s="6">
        <v>6.9244310000000002</v>
      </c>
      <c r="Q88" s="28">
        <f t="shared" si="35"/>
        <v>25.129818499999999</v>
      </c>
      <c r="X88"/>
    </row>
    <row r="89" spans="1:24" x14ac:dyDescent="0.2">
      <c r="A89" s="5" t="s">
        <v>83</v>
      </c>
      <c r="B89" s="6">
        <v>703.38</v>
      </c>
      <c r="C89" s="6">
        <v>626.14406152999993</v>
      </c>
      <c r="D89" s="6">
        <v>761.82700510999996</v>
      </c>
      <c r="E89" s="25">
        <f t="shared" si="36"/>
        <v>2091.3510666399998</v>
      </c>
      <c r="F89" s="6">
        <v>617.84375036000006</v>
      </c>
      <c r="G89" s="6">
        <v>529.45083730999988</v>
      </c>
      <c r="H89" s="6">
        <v>899.80266707999988</v>
      </c>
      <c r="I89" s="25">
        <f t="shared" si="33"/>
        <v>2047.09725475</v>
      </c>
      <c r="J89" s="6">
        <v>1051.18588421</v>
      </c>
      <c r="K89" s="6">
        <v>711.55918552000003</v>
      </c>
      <c r="L89" s="6">
        <v>578.21174123000003</v>
      </c>
      <c r="M89" s="25">
        <f t="shared" si="34"/>
        <v>2340.95681096</v>
      </c>
      <c r="N89" s="6">
        <v>857.42356683999981</v>
      </c>
      <c r="O89" s="6">
        <v>647.30928931999995</v>
      </c>
      <c r="P89" s="6">
        <v>713.65917909866516</v>
      </c>
      <c r="Q89" s="25">
        <f t="shared" si="35"/>
        <v>2218.3920352586647</v>
      </c>
      <c r="X89"/>
    </row>
    <row r="90" spans="1:24" x14ac:dyDescent="0.2">
      <c r="A90" s="9" t="s">
        <v>124</v>
      </c>
      <c r="B90" s="8">
        <f t="shared" ref="B90:Q90" si="37">SUM(B83:B89)</f>
        <v>839.39</v>
      </c>
      <c r="C90" s="8">
        <f t="shared" si="37"/>
        <v>752.73908702999995</v>
      </c>
      <c r="D90" s="8">
        <f>SUM(D83:D89)</f>
        <v>935.57047490999992</v>
      </c>
      <c r="E90" s="8">
        <f t="shared" si="37"/>
        <v>2527.69956194</v>
      </c>
      <c r="F90" s="8">
        <f>SUM(F83:F89)</f>
        <v>829.42297816000007</v>
      </c>
      <c r="G90" s="8">
        <f>SUM(G83:G89)</f>
        <v>812.34115576999989</v>
      </c>
      <c r="H90" s="8">
        <f>SUM(H83:H89)</f>
        <v>1430.92564176</v>
      </c>
      <c r="I90" s="8">
        <f t="shared" si="37"/>
        <v>3072.6897756899998</v>
      </c>
      <c r="J90" s="8">
        <f>SUM(J83:J89)</f>
        <v>1644.4544009000001</v>
      </c>
      <c r="K90" s="8">
        <f>SUM(K83:K89)</f>
        <v>1241.1605204100001</v>
      </c>
      <c r="L90" s="8">
        <f>SUM(L83:L89)</f>
        <v>993.80317553999998</v>
      </c>
      <c r="M90" s="8">
        <f t="shared" si="37"/>
        <v>3879.4180968500004</v>
      </c>
      <c r="N90" s="8">
        <f t="shared" ref="N90:P90" si="38">SUM(N83:N89)</f>
        <v>1238.6960052899999</v>
      </c>
      <c r="O90" s="8">
        <f t="shared" si="38"/>
        <v>1064.6215416800001</v>
      </c>
      <c r="P90" s="8">
        <f t="shared" si="38"/>
        <v>1109.2352877694188</v>
      </c>
      <c r="Q90" s="8">
        <f t="shared" si="37"/>
        <v>3412.5528347394184</v>
      </c>
      <c r="X90"/>
    </row>
    <row r="91" spans="1:24" x14ac:dyDescent="0.2">
      <c r="A91" s="9" t="s">
        <v>128</v>
      </c>
      <c r="B91" s="8">
        <f t="shared" ref="B91:Q91" si="39">B74+B81+B90</f>
        <v>210372.77000000002</v>
      </c>
      <c r="C91" s="8">
        <f t="shared" si="39"/>
        <v>217330.53131333005</v>
      </c>
      <c r="D91" s="8">
        <f>D74+D81+D90</f>
        <v>230116.01788098001</v>
      </c>
      <c r="E91" s="8">
        <f t="shared" si="39"/>
        <v>657819.31919431011</v>
      </c>
      <c r="F91" s="8">
        <f>F74+F81+F90</f>
        <v>214099.89607111391</v>
      </c>
      <c r="G91" s="8">
        <f>G74+G81+G90</f>
        <v>226167.50855562004</v>
      </c>
      <c r="H91" s="8">
        <f>H74+H81+H90</f>
        <v>220855.01055644004</v>
      </c>
      <c r="I91" s="8">
        <f t="shared" si="39"/>
        <v>661122.41518317396</v>
      </c>
      <c r="J91" s="8">
        <f>J74+J81+J90</f>
        <v>214720.11552921997</v>
      </c>
      <c r="K91" s="8">
        <f>K74+K81+K90</f>
        <v>205531.65419004997</v>
      </c>
      <c r="L91" s="8">
        <f>L74+L81+L90</f>
        <v>211744.04462895001</v>
      </c>
      <c r="M91" s="8">
        <f t="shared" si="39"/>
        <v>631995.81434822001</v>
      </c>
      <c r="N91" s="8">
        <f t="shared" ref="N91:P91" si="40">N74+N81+N90</f>
        <v>193400.22230778</v>
      </c>
      <c r="O91" s="8">
        <f t="shared" si="40"/>
        <v>240954.29937859502</v>
      </c>
      <c r="P91" s="8">
        <f t="shared" si="40"/>
        <v>231455.89477899938</v>
      </c>
      <c r="Q91" s="8">
        <f t="shared" si="39"/>
        <v>665810.41646537441</v>
      </c>
      <c r="X91"/>
    </row>
    <row r="92" spans="1:24" x14ac:dyDescent="0.2">
      <c r="A92" s="5" t="s">
        <v>105</v>
      </c>
      <c r="B92" s="6">
        <v>944.4</v>
      </c>
      <c r="C92" s="6">
        <v>944.4</v>
      </c>
      <c r="D92" s="6">
        <v>944.4</v>
      </c>
      <c r="E92" s="25">
        <f t="shared" si="36"/>
        <v>2833.2</v>
      </c>
      <c r="F92" s="6">
        <v>944.4</v>
      </c>
      <c r="G92" s="6">
        <v>944.4</v>
      </c>
      <c r="H92" s="6">
        <v>944.4</v>
      </c>
      <c r="I92" s="25">
        <f>SUM(F92:H92)</f>
        <v>2833.2</v>
      </c>
      <c r="J92" s="6">
        <v>944.4</v>
      </c>
      <c r="K92" s="6">
        <v>944.4</v>
      </c>
      <c r="L92" s="6">
        <v>944.4</v>
      </c>
      <c r="M92" s="25">
        <f>SUM(J92:L92)</f>
        <v>2833.2</v>
      </c>
      <c r="N92" s="6">
        <v>944.4</v>
      </c>
      <c r="O92" s="6">
        <v>944.4</v>
      </c>
      <c r="P92" s="6">
        <v>1658.2301146299999</v>
      </c>
      <c r="Q92" s="25">
        <f>SUM(N92:P92)</f>
        <v>3547.0301146299998</v>
      </c>
      <c r="X92"/>
    </row>
    <row r="93" spans="1:24" x14ac:dyDescent="0.2">
      <c r="A93" s="9" t="s">
        <v>127</v>
      </c>
      <c r="B93" s="8">
        <f t="shared" ref="B93:Q93" si="41">B91-B92</f>
        <v>209428.37000000002</v>
      </c>
      <c r="C93" s="8">
        <f t="shared" si="41"/>
        <v>216386.13131333006</v>
      </c>
      <c r="D93" s="8">
        <f t="shared" si="41"/>
        <v>229171.61788098002</v>
      </c>
      <c r="E93" s="8">
        <f t="shared" si="41"/>
        <v>654986.11919431016</v>
      </c>
      <c r="F93" s="8">
        <f t="shared" si="41"/>
        <v>213155.49607111391</v>
      </c>
      <c r="G93" s="8">
        <f t="shared" si="41"/>
        <v>225223.10855562004</v>
      </c>
      <c r="H93" s="8">
        <f t="shared" si="41"/>
        <v>219910.61055644005</v>
      </c>
      <c r="I93" s="8">
        <f t="shared" si="41"/>
        <v>658289.215183174</v>
      </c>
      <c r="J93" s="8">
        <f t="shared" si="41"/>
        <v>213775.71552921997</v>
      </c>
      <c r="K93" s="8">
        <f t="shared" si="41"/>
        <v>204587.25419004998</v>
      </c>
      <c r="L93" s="8">
        <f t="shared" si="41"/>
        <v>210799.64462895002</v>
      </c>
      <c r="M93" s="8">
        <f t="shared" si="41"/>
        <v>629162.61434822006</v>
      </c>
      <c r="N93" s="8">
        <f t="shared" si="41"/>
        <v>192455.82230778001</v>
      </c>
      <c r="O93" s="8">
        <f t="shared" si="41"/>
        <v>240009.89937859503</v>
      </c>
      <c r="P93" s="8">
        <f t="shared" si="41"/>
        <v>229797.6646643694</v>
      </c>
      <c r="Q93" s="8">
        <f t="shared" si="41"/>
        <v>662263.3863507444</v>
      </c>
      <c r="X93"/>
    </row>
    <row r="94" spans="1:24" x14ac:dyDescent="0.2">
      <c r="A94" s="5" t="s">
        <v>84</v>
      </c>
      <c r="B94" s="6">
        <v>2.02</v>
      </c>
      <c r="C94" s="6">
        <v>46.77394563</v>
      </c>
      <c r="D94" s="6">
        <v>6.4908961000000014</v>
      </c>
      <c r="E94" s="25">
        <f t="shared" si="36"/>
        <v>55.284841730000004</v>
      </c>
      <c r="F94" s="6">
        <v>162.58197235000003</v>
      </c>
      <c r="G94" s="6">
        <v>124.55894995999999</v>
      </c>
      <c r="H94" s="6">
        <v>245.11498560000001</v>
      </c>
      <c r="I94" s="25">
        <f>SUM(F94:H94)</f>
        <v>532.25590791000002</v>
      </c>
      <c r="J94" s="6">
        <v>215.67941410000003</v>
      </c>
      <c r="K94" s="6">
        <v>39.880221599999992</v>
      </c>
      <c r="L94" s="6">
        <v>237.98453590000003</v>
      </c>
      <c r="M94" s="25">
        <f>SUM(J94:L94)</f>
        <v>493.54417160000003</v>
      </c>
      <c r="N94" s="6">
        <v>217.63001269999998</v>
      </c>
      <c r="O94" s="6">
        <v>184.09573330000003</v>
      </c>
      <c r="P94" s="6">
        <v>2528.4382928999994</v>
      </c>
      <c r="Q94" s="25">
        <f>SUM(N94:P94)</f>
        <v>2930.1640388999995</v>
      </c>
      <c r="X94"/>
    </row>
    <row r="95" spans="1:24" x14ac:dyDescent="0.2">
      <c r="A95" s="5" t="s">
        <v>85</v>
      </c>
      <c r="B95" s="6">
        <v>3565.2</v>
      </c>
      <c r="C95" s="6">
        <v>3538.0312664300009</v>
      </c>
      <c r="D95" s="6">
        <v>3666.6333128299998</v>
      </c>
      <c r="E95" s="25">
        <f t="shared" si="36"/>
        <v>10769.86457926</v>
      </c>
      <c r="F95" s="6">
        <v>2830.19025418</v>
      </c>
      <c r="G95" s="6">
        <v>2720.3429558599996</v>
      </c>
      <c r="H95" s="6">
        <v>2589.5956010999998</v>
      </c>
      <c r="I95" s="25">
        <f>SUM(F95:H95)</f>
        <v>8140.128811139999</v>
      </c>
      <c r="J95" s="6">
        <v>2355.57682952</v>
      </c>
      <c r="K95" s="6">
        <v>2914.2986262000004</v>
      </c>
      <c r="L95" s="6">
        <v>2375.3878771199998</v>
      </c>
      <c r="M95" s="25">
        <f>SUM(J95:L95)</f>
        <v>7645.2633328400007</v>
      </c>
      <c r="N95" s="6">
        <v>2528.2847084099999</v>
      </c>
      <c r="O95" s="6">
        <v>3261.4166634999997</v>
      </c>
      <c r="P95" s="6">
        <v>904.53965995999988</v>
      </c>
      <c r="Q95" s="25">
        <f>SUM(N95:P95)</f>
        <v>6694.2410318699995</v>
      </c>
      <c r="X95"/>
    </row>
    <row r="96" spans="1:24" x14ac:dyDescent="0.2">
      <c r="A96" s="5" t="s">
        <v>120</v>
      </c>
      <c r="B96" s="6">
        <v>3567.22</v>
      </c>
      <c r="C96" s="6">
        <v>3584.8052120600009</v>
      </c>
      <c r="D96" s="6">
        <v>3673.1242089299999</v>
      </c>
      <c r="E96" s="25">
        <f t="shared" si="36"/>
        <v>10825.149420990001</v>
      </c>
      <c r="F96" s="6">
        <v>2992.7722265299999</v>
      </c>
      <c r="G96" s="6">
        <v>2844.9019058199997</v>
      </c>
      <c r="H96" s="6">
        <v>2834.7105867</v>
      </c>
      <c r="I96" s="25">
        <f>SUM(F96:H96)</f>
        <v>8672.3847190499982</v>
      </c>
      <c r="J96" s="6">
        <v>2571.2562436200001</v>
      </c>
      <c r="K96" s="6">
        <v>2954.1788478000003</v>
      </c>
      <c r="L96" s="6">
        <v>2613.3724130199998</v>
      </c>
      <c r="M96" s="25">
        <f>SUM(J96:L96)</f>
        <v>8138.8075044400002</v>
      </c>
      <c r="N96" s="6">
        <v>2745.9147211099998</v>
      </c>
      <c r="O96" s="6">
        <v>3445.5123967999998</v>
      </c>
      <c r="P96" s="6">
        <v>3432.9779528599993</v>
      </c>
      <c r="Q96" s="25">
        <f>SUM(N96:P96)</f>
        <v>9624.4050707699989</v>
      </c>
      <c r="X96"/>
    </row>
    <row r="97" spans="1:24" x14ac:dyDescent="0.2">
      <c r="A97" s="5" t="s">
        <v>121</v>
      </c>
      <c r="B97" s="6">
        <v>1918.14</v>
      </c>
      <c r="C97" s="6">
        <v>1620.9841755999998</v>
      </c>
      <c r="D97" s="6">
        <v>2276.2237566999997</v>
      </c>
      <c r="E97" s="25">
        <f t="shared" si="36"/>
        <v>5815.3479322999992</v>
      </c>
      <c r="F97" s="6">
        <v>574.89368119999995</v>
      </c>
      <c r="G97" s="6">
        <v>2944.9274129999999</v>
      </c>
      <c r="H97" s="6">
        <v>1192.8028497999999</v>
      </c>
      <c r="I97" s="25">
        <f>SUM(F97:H97)</f>
        <v>4712.623943999999</v>
      </c>
      <c r="J97" s="6">
        <v>2048.8107906</v>
      </c>
      <c r="K97" s="6">
        <v>1438.3961819000001</v>
      </c>
      <c r="L97" s="6">
        <v>2967.4120108000002</v>
      </c>
      <c r="M97" s="25">
        <f>SUM(J97:L97)</f>
        <v>6454.6189833000008</v>
      </c>
      <c r="N97" s="6">
        <v>1782.2367738999999</v>
      </c>
      <c r="O97" s="6">
        <v>6340.3213478500002</v>
      </c>
      <c r="P97" s="6">
        <v>2112.7727629100059</v>
      </c>
      <c r="Q97" s="25">
        <f>SUM(N97:P97)</f>
        <v>10235.330884660007</v>
      </c>
      <c r="X97"/>
    </row>
    <row r="98" spans="1:24" x14ac:dyDescent="0.2">
      <c r="A98" s="9" t="s">
        <v>17</v>
      </c>
      <c r="B98" s="8">
        <f>B93+B94+B95-B96+B97</f>
        <v>211346.51000000004</v>
      </c>
      <c r="C98" s="8">
        <f>C93+C94+C95-C96+C97</f>
        <v>218007.11548893008</v>
      </c>
      <c r="D98" s="8">
        <f>D93+D94+D95-D96+D97</f>
        <v>231447.84163768002</v>
      </c>
      <c r="E98" s="8">
        <f t="shared" ref="E98:Q98" si="42">E93+E94+E95-E96+E97</f>
        <v>660801.46712661011</v>
      </c>
      <c r="F98" s="8">
        <f t="shared" si="42"/>
        <v>213730.38975231387</v>
      </c>
      <c r="G98" s="8">
        <f t="shared" si="42"/>
        <v>228168.03596862001</v>
      </c>
      <c r="H98" s="8">
        <f t="shared" si="42"/>
        <v>221103.41340624006</v>
      </c>
      <c r="I98" s="8">
        <f t="shared" si="42"/>
        <v>663001.83912717388</v>
      </c>
      <c r="J98" s="8">
        <f t="shared" si="42"/>
        <v>215824.52631981997</v>
      </c>
      <c r="K98" s="8">
        <f t="shared" si="42"/>
        <v>206025.65037194997</v>
      </c>
      <c r="L98" s="8">
        <f t="shared" si="42"/>
        <v>213767.05663975002</v>
      </c>
      <c r="M98" s="8">
        <f t="shared" si="42"/>
        <v>635617.23333152023</v>
      </c>
      <c r="N98" s="8">
        <f t="shared" si="42"/>
        <v>194238.05908168002</v>
      </c>
      <c r="O98" s="8">
        <f t="shared" si="42"/>
        <v>246350.220726445</v>
      </c>
      <c r="P98" s="8">
        <f t="shared" si="42"/>
        <v>231910.43742727939</v>
      </c>
      <c r="Q98" s="8">
        <f t="shared" si="42"/>
        <v>672498.71723540453</v>
      </c>
      <c r="X98"/>
    </row>
    <row r="99" spans="1:24" ht="14.25" x14ac:dyDescent="0.2">
      <c r="A99" s="13" t="s">
        <v>123</v>
      </c>
      <c r="E99" s="1"/>
      <c r="F99" s="1"/>
      <c r="G99" s="1"/>
      <c r="H99" s="1"/>
      <c r="J99" s="1"/>
      <c r="K99" s="1"/>
      <c r="L99" s="1"/>
      <c r="N99" s="1"/>
      <c r="O99" s="1"/>
      <c r="P99" s="1"/>
    </row>
    <row r="100" spans="1:24" x14ac:dyDescent="0.2">
      <c r="E100" s="24"/>
      <c r="F100" s="1"/>
      <c r="G100" s="1"/>
      <c r="H100" s="1"/>
      <c r="I100" s="24"/>
      <c r="J100" s="1"/>
      <c r="K100" s="1"/>
      <c r="L100" s="1"/>
      <c r="M100" s="24"/>
      <c r="N100" s="1"/>
      <c r="O100" s="1"/>
      <c r="P100" s="1"/>
      <c r="Q100" s="24"/>
    </row>
    <row r="101" spans="1:24" ht="15.75" x14ac:dyDescent="0.25">
      <c r="A101" s="10" t="s">
        <v>154</v>
      </c>
      <c r="F101" s="1"/>
      <c r="G101" s="1"/>
      <c r="H101" s="1"/>
      <c r="J101" s="1"/>
      <c r="K101" s="1"/>
      <c r="L101" s="1"/>
      <c r="M101" s="14"/>
      <c r="N101" s="1"/>
      <c r="O101" s="1"/>
      <c r="P101" s="1"/>
      <c r="Q101" s="14" t="s">
        <v>141</v>
      </c>
    </row>
    <row r="102" spans="1:24" x14ac:dyDescent="0.2">
      <c r="A102" s="53" t="s">
        <v>104</v>
      </c>
      <c r="B102" s="51" t="s">
        <v>146</v>
      </c>
      <c r="C102" s="51"/>
      <c r="D102" s="51"/>
      <c r="E102" s="51"/>
      <c r="F102" s="51" t="s">
        <v>147</v>
      </c>
      <c r="G102" s="51"/>
      <c r="H102" s="51"/>
      <c r="I102" s="51"/>
      <c r="J102" s="51" t="s">
        <v>148</v>
      </c>
      <c r="K102" s="51"/>
      <c r="L102" s="51"/>
      <c r="M102" s="51"/>
      <c r="N102" s="51" t="s">
        <v>149</v>
      </c>
      <c r="O102" s="51"/>
      <c r="P102" s="51"/>
      <c r="Q102" s="51"/>
    </row>
    <row r="103" spans="1:24" x14ac:dyDescent="0.2">
      <c r="A103" s="53"/>
      <c r="B103" s="2" t="s">
        <v>94</v>
      </c>
      <c r="C103" s="2" t="s">
        <v>98</v>
      </c>
      <c r="D103" s="2" t="s">
        <v>99</v>
      </c>
      <c r="E103" s="2" t="s">
        <v>129</v>
      </c>
      <c r="F103" s="2" t="s">
        <v>130</v>
      </c>
      <c r="G103" s="2" t="s">
        <v>131</v>
      </c>
      <c r="H103" s="2" t="s">
        <v>132</v>
      </c>
      <c r="I103" s="2" t="s">
        <v>129</v>
      </c>
      <c r="J103" s="2" t="s">
        <v>133</v>
      </c>
      <c r="K103" s="2" t="s">
        <v>134</v>
      </c>
      <c r="L103" s="2" t="s">
        <v>135</v>
      </c>
      <c r="M103" s="2" t="s">
        <v>129</v>
      </c>
      <c r="N103" s="2" t="s">
        <v>136</v>
      </c>
      <c r="O103" s="2" t="s">
        <v>137</v>
      </c>
      <c r="P103" s="2" t="s">
        <v>138</v>
      </c>
      <c r="Q103" s="2" t="s">
        <v>129</v>
      </c>
    </row>
    <row r="104" spans="1:24" x14ac:dyDescent="0.2">
      <c r="A104" s="3" t="s">
        <v>43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24" x14ac:dyDescent="0.2">
      <c r="A105" s="5" t="s">
        <v>44</v>
      </c>
      <c r="B105" s="6">
        <v>9759.7199999999993</v>
      </c>
      <c r="C105" s="6">
        <v>14798.699145</v>
      </c>
      <c r="D105" s="6">
        <v>12445.6581659</v>
      </c>
      <c r="E105" s="25">
        <f t="shared" ref="E105:E111" si="43">SUM(B105:D105)</f>
        <v>37004.0773109</v>
      </c>
      <c r="F105" s="6">
        <v>14416.3926249</v>
      </c>
      <c r="G105" s="6">
        <v>15166.984909000001</v>
      </c>
      <c r="H105" s="6">
        <v>13492.017098</v>
      </c>
      <c r="I105" s="25">
        <f t="shared" ref="I105:I111" si="44">SUM(F105:H105)</f>
        <v>43075.394631899995</v>
      </c>
      <c r="J105" s="6">
        <v>14822.074699000001</v>
      </c>
      <c r="K105" s="6">
        <v>14109.4054397</v>
      </c>
      <c r="L105" s="6">
        <v>11466.004154389999</v>
      </c>
      <c r="M105" s="25">
        <f t="shared" ref="M105:M111" si="45">SUM(J105:L105)</f>
        <v>40397.484293089998</v>
      </c>
      <c r="N105" s="6">
        <v>10059.91953349</v>
      </c>
      <c r="O105" s="6">
        <v>9667.6767779999991</v>
      </c>
      <c r="P105" s="6">
        <v>10338.078965999999</v>
      </c>
      <c r="Q105" s="25">
        <f t="shared" ref="Q105:Q111" si="46">SUM(N105:P105)</f>
        <v>30065.675277490001</v>
      </c>
    </row>
    <row r="106" spans="1:24" x14ac:dyDescent="0.2">
      <c r="A106" s="5" t="s">
        <v>45</v>
      </c>
      <c r="B106" s="6">
        <v>7253.65</v>
      </c>
      <c r="C106" s="6">
        <v>5864.4527600000001</v>
      </c>
      <c r="D106" s="22">
        <v>5955.6822599999996</v>
      </c>
      <c r="E106" s="28">
        <f t="shared" si="43"/>
        <v>19073.785019999999</v>
      </c>
      <c r="F106" s="6">
        <v>6333.13688</v>
      </c>
      <c r="G106" s="6">
        <v>6347.5726800000002</v>
      </c>
      <c r="H106" s="22">
        <v>6276.4691300000004</v>
      </c>
      <c r="I106" s="28">
        <f t="shared" si="44"/>
        <v>18957.178690000001</v>
      </c>
      <c r="J106" s="6">
        <v>6634.6427000000003</v>
      </c>
      <c r="K106" s="6">
        <v>7374.5064499999999</v>
      </c>
      <c r="L106" s="22">
        <v>6145.2818200000002</v>
      </c>
      <c r="M106" s="28">
        <f t="shared" si="45"/>
        <v>20154.430970000001</v>
      </c>
      <c r="N106" s="6">
        <v>6043.8136299999996</v>
      </c>
      <c r="O106" s="6">
        <v>6213.7391900000002</v>
      </c>
      <c r="P106" s="22">
        <v>7452.7202900000002</v>
      </c>
      <c r="Q106" s="28">
        <f t="shared" si="46"/>
        <v>19710.273110000002</v>
      </c>
    </row>
    <row r="107" spans="1:24" x14ac:dyDescent="0.2">
      <c r="A107" s="5" t="s">
        <v>46</v>
      </c>
      <c r="B107" s="6">
        <v>3041.91</v>
      </c>
      <c r="C107" s="6">
        <v>2661.0698130000001</v>
      </c>
      <c r="D107" s="6">
        <v>2257.1399228</v>
      </c>
      <c r="E107" s="25">
        <f t="shared" si="43"/>
        <v>7960.1197357999999</v>
      </c>
      <c r="F107" s="6">
        <v>3884.5716868000004</v>
      </c>
      <c r="G107" s="6">
        <v>2220.3934899999999</v>
      </c>
      <c r="H107" s="6">
        <v>2460.1521929999999</v>
      </c>
      <c r="I107" s="25">
        <f t="shared" si="44"/>
        <v>8565.1173698000002</v>
      </c>
      <c r="J107" s="6">
        <v>3669.9605045999997</v>
      </c>
      <c r="K107" s="6">
        <v>2635.6277100000002</v>
      </c>
      <c r="L107" s="6">
        <v>3137.7376303999999</v>
      </c>
      <c r="M107" s="25">
        <f t="shared" si="45"/>
        <v>9443.3258449999994</v>
      </c>
      <c r="N107" s="6">
        <v>3291.9941954000001</v>
      </c>
      <c r="O107" s="6">
        <v>2055.137565</v>
      </c>
      <c r="P107" s="6">
        <v>2436.9082453999999</v>
      </c>
      <c r="Q107" s="25">
        <f t="shared" si="46"/>
        <v>7784.0400057999996</v>
      </c>
    </row>
    <row r="108" spans="1:24" x14ac:dyDescent="0.2">
      <c r="A108" s="11" t="s">
        <v>157</v>
      </c>
      <c r="B108" s="6"/>
      <c r="C108" s="6"/>
      <c r="D108" s="6"/>
      <c r="E108" s="25"/>
      <c r="F108" s="6"/>
      <c r="G108" s="6">
        <v>0</v>
      </c>
      <c r="H108" s="6">
        <v>0</v>
      </c>
      <c r="I108" s="25"/>
      <c r="J108" s="6"/>
      <c r="K108" s="6"/>
      <c r="L108" s="6"/>
      <c r="M108" s="25"/>
      <c r="N108" s="6"/>
      <c r="O108" s="6"/>
      <c r="P108" s="6"/>
      <c r="Q108" s="25"/>
    </row>
    <row r="109" spans="1:24" x14ac:dyDescent="0.2">
      <c r="A109" s="5" t="s">
        <v>48</v>
      </c>
      <c r="B109" s="6">
        <v>8598.73</v>
      </c>
      <c r="C109" s="6">
        <v>8420.147884</v>
      </c>
      <c r="D109" s="6">
        <v>6461.9670256600002</v>
      </c>
      <c r="E109" s="25">
        <f t="shared" si="43"/>
        <v>23480.844909660002</v>
      </c>
      <c r="F109" s="6">
        <v>11956.451988210001</v>
      </c>
      <c r="G109" s="6">
        <v>10298.3900417</v>
      </c>
      <c r="H109" s="6">
        <v>10144.4646787</v>
      </c>
      <c r="I109" s="25">
        <f t="shared" si="44"/>
        <v>32399.306708610005</v>
      </c>
      <c r="J109" s="6">
        <v>10703.724159880001</v>
      </c>
      <c r="K109" s="6">
        <v>10245.775248709999</v>
      </c>
      <c r="L109" s="6">
        <v>9037.7673548700004</v>
      </c>
      <c r="M109" s="25">
        <f t="shared" si="45"/>
        <v>29987.26676346</v>
      </c>
      <c r="N109" s="6">
        <v>8886.8152843200005</v>
      </c>
      <c r="O109" s="6">
        <v>9750.44996661</v>
      </c>
      <c r="P109" s="6">
        <v>10037.150378120001</v>
      </c>
      <c r="Q109" s="25">
        <f t="shared" si="46"/>
        <v>28674.415629050003</v>
      </c>
    </row>
    <row r="110" spans="1:24" x14ac:dyDescent="0.2">
      <c r="A110" s="5" t="s">
        <v>89</v>
      </c>
      <c r="B110" s="6">
        <v>3836.087</v>
      </c>
      <c r="C110" s="6">
        <v>2565.093378</v>
      </c>
      <c r="D110" s="6">
        <v>2486.6449259999999</v>
      </c>
      <c r="E110" s="25">
        <f t="shared" si="43"/>
        <v>8887.825304</v>
      </c>
      <c r="F110" s="6">
        <v>3188.3813359999999</v>
      </c>
      <c r="G110" s="6">
        <v>2840.498955</v>
      </c>
      <c r="H110" s="6">
        <v>2541.5705330000001</v>
      </c>
      <c r="I110" s="25">
        <f t="shared" si="44"/>
        <v>8570.4508239999996</v>
      </c>
      <c r="J110" s="6">
        <v>3915.733514</v>
      </c>
      <c r="K110" s="6">
        <v>4590.7153820000003</v>
      </c>
      <c r="L110" s="6">
        <v>3180.1214731</v>
      </c>
      <c r="M110" s="25">
        <f t="shared" si="45"/>
        <v>11686.5703691</v>
      </c>
      <c r="N110" s="6">
        <v>3581.926031</v>
      </c>
      <c r="O110" s="6">
        <v>4458.6576599999999</v>
      </c>
      <c r="P110" s="6">
        <v>4295.5115029999997</v>
      </c>
      <c r="Q110" s="25">
        <f t="shared" si="46"/>
        <v>12336.095194</v>
      </c>
    </row>
    <row r="111" spans="1:24" x14ac:dyDescent="0.2">
      <c r="A111" s="5" t="s">
        <v>58</v>
      </c>
      <c r="B111" s="6">
        <v>24.32</v>
      </c>
      <c r="C111" s="6">
        <v>414.55508199999713</v>
      </c>
      <c r="D111" s="23">
        <v>392.03978499999539</v>
      </c>
      <c r="E111" s="32">
        <f t="shared" si="43"/>
        <v>830.91486699999246</v>
      </c>
      <c r="F111" s="6">
        <v>160.48971799999526</v>
      </c>
      <c r="G111" s="6">
        <v>1677.0938409900018</v>
      </c>
      <c r="H111" s="23">
        <v>1102.4666399999933</v>
      </c>
      <c r="I111" s="32">
        <f t="shared" si="44"/>
        <v>2940.0501989899903</v>
      </c>
      <c r="J111" s="6">
        <v>678.18377499999178</v>
      </c>
      <c r="K111" s="6">
        <v>1399.169758</v>
      </c>
      <c r="L111" s="23">
        <v>1631.9202339999999</v>
      </c>
      <c r="M111" s="32">
        <f t="shared" si="45"/>
        <v>3709.2737669999915</v>
      </c>
      <c r="N111" s="6">
        <v>1570.9052672500002</v>
      </c>
      <c r="O111" s="6">
        <v>1769.6756150000001</v>
      </c>
      <c r="P111" s="23">
        <v>1653.1866379999974</v>
      </c>
      <c r="Q111" s="32">
        <f t="shared" si="46"/>
        <v>4993.7675202499977</v>
      </c>
    </row>
    <row r="112" spans="1:24" x14ac:dyDescent="0.2">
      <c r="A112" s="9" t="s">
        <v>52</v>
      </c>
      <c r="B112" s="8">
        <f t="shared" ref="B112:Q112" si="47">SUM(B105:B111)</f>
        <v>32514.416999999998</v>
      </c>
      <c r="C112" s="8">
        <f t="shared" si="47"/>
        <v>34724.018061999996</v>
      </c>
      <c r="D112" s="8">
        <f t="shared" si="47"/>
        <v>29999.132085359997</v>
      </c>
      <c r="E112" s="8">
        <f t="shared" si="47"/>
        <v>97237.567147359994</v>
      </c>
      <c r="F112" s="8">
        <f t="shared" si="47"/>
        <v>39939.424233909995</v>
      </c>
      <c r="G112" s="8">
        <f t="shared" si="47"/>
        <v>38550.93391669001</v>
      </c>
      <c r="H112" s="8">
        <f t="shared" si="47"/>
        <v>36017.140272699995</v>
      </c>
      <c r="I112" s="8">
        <f t="shared" si="47"/>
        <v>114507.4984233</v>
      </c>
      <c r="J112" s="8">
        <f t="shared" si="47"/>
        <v>40424.319352479994</v>
      </c>
      <c r="K112" s="8">
        <f t="shared" si="47"/>
        <v>40355.199988410008</v>
      </c>
      <c r="L112" s="8">
        <f t="shared" si="47"/>
        <v>34598.832666759998</v>
      </c>
      <c r="M112" s="8">
        <f t="shared" si="47"/>
        <v>115378.35200765</v>
      </c>
      <c r="N112" s="8">
        <f t="shared" si="47"/>
        <v>33435.373941459999</v>
      </c>
      <c r="O112" s="8">
        <f t="shared" si="47"/>
        <v>33915.336774609998</v>
      </c>
      <c r="P112" s="8">
        <f t="shared" si="47"/>
        <v>36213.556020520002</v>
      </c>
      <c r="Q112" s="8">
        <f t="shared" si="47"/>
        <v>103564.26673659</v>
      </c>
    </row>
    <row r="113" spans="1:17" x14ac:dyDescent="0.2">
      <c r="A113" s="3" t="s">
        <v>53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">
      <c r="A114" s="5" t="s">
        <v>44</v>
      </c>
      <c r="B114" s="6">
        <v>7146.31</v>
      </c>
      <c r="C114" s="6">
        <v>10371.945008000001</v>
      </c>
      <c r="D114" s="6">
        <v>6956.0974633999995</v>
      </c>
      <c r="E114" s="25">
        <f t="shared" ref="E114:E123" si="48">SUM(B114:D114)</f>
        <v>24474.352471400001</v>
      </c>
      <c r="F114" s="6">
        <v>9587.6751215099994</v>
      </c>
      <c r="G114" s="6">
        <v>7175.5476774399995</v>
      </c>
      <c r="H114" s="6">
        <v>6983.7974313500008</v>
      </c>
      <c r="I114" s="25">
        <f t="shared" ref="I114:I123" si="49">SUM(F114:H114)</f>
        <v>23747.020230300001</v>
      </c>
      <c r="J114" s="6">
        <v>10562.24808143</v>
      </c>
      <c r="K114" s="6">
        <v>5413.4148651200003</v>
      </c>
      <c r="L114" s="6">
        <v>6051.4517083700002</v>
      </c>
      <c r="M114" s="25">
        <f t="shared" ref="M114:M123" si="50">SUM(J114:L114)</f>
        <v>22027.114654920002</v>
      </c>
      <c r="N114" s="6">
        <v>5838.3812516799999</v>
      </c>
      <c r="O114" s="6">
        <v>8518.8408007899998</v>
      </c>
      <c r="P114" s="6">
        <v>5382.8316580800001</v>
      </c>
      <c r="Q114" s="25">
        <f t="shared" ref="Q114:Q123" si="51">SUM(N114:P114)</f>
        <v>19740.053710549997</v>
      </c>
    </row>
    <row r="115" spans="1:17" x14ac:dyDescent="0.2">
      <c r="A115" s="5" t="s">
        <v>45</v>
      </c>
      <c r="B115" s="6">
        <v>4652.5600000000004</v>
      </c>
      <c r="C115" s="6">
        <v>2748.440525</v>
      </c>
      <c r="D115" s="6">
        <v>3665.6035484499998</v>
      </c>
      <c r="E115" s="25">
        <f t="shared" si="48"/>
        <v>11066.60407345</v>
      </c>
      <c r="F115" s="6">
        <v>3372.3270759400002</v>
      </c>
      <c r="G115" s="6">
        <v>2671.59679104</v>
      </c>
      <c r="H115" s="6">
        <v>3290.9236837499998</v>
      </c>
      <c r="I115" s="25">
        <f t="shared" si="49"/>
        <v>9334.8475507299991</v>
      </c>
      <c r="J115" s="6">
        <v>2797.3304813499999</v>
      </c>
      <c r="K115" s="6">
        <v>3038.9045412399996</v>
      </c>
      <c r="L115" s="6">
        <v>2628.25196491</v>
      </c>
      <c r="M115" s="25">
        <f t="shared" si="50"/>
        <v>8464.4869874999986</v>
      </c>
      <c r="N115" s="6">
        <v>3518.4653177300002</v>
      </c>
      <c r="O115" s="6">
        <v>3812.5851838899998</v>
      </c>
      <c r="P115" s="6">
        <v>2479.9096707499998</v>
      </c>
      <c r="Q115" s="25">
        <f t="shared" si="51"/>
        <v>9810.9601723699998</v>
      </c>
    </row>
    <row r="116" spans="1:17" x14ac:dyDescent="0.2">
      <c r="A116" s="5" t="s">
        <v>46</v>
      </c>
      <c r="B116" s="6">
        <v>2296.4899999999998</v>
      </c>
      <c r="C116" s="6">
        <v>3300.580884</v>
      </c>
      <c r="D116" s="6">
        <v>1932.6635232900001</v>
      </c>
      <c r="E116" s="25">
        <f t="shared" si="48"/>
        <v>7529.7344072899996</v>
      </c>
      <c r="F116" s="6">
        <v>2563.3926329999999</v>
      </c>
      <c r="G116" s="6">
        <v>2190.7476879999999</v>
      </c>
      <c r="H116" s="6">
        <v>2067.7763140000002</v>
      </c>
      <c r="I116" s="25">
        <f t="shared" si="49"/>
        <v>6821.9166349999996</v>
      </c>
      <c r="J116" s="6">
        <v>1490.9823180000001</v>
      </c>
      <c r="K116" s="6">
        <v>2796.1936249999999</v>
      </c>
      <c r="L116" s="6">
        <v>2478.6699490000001</v>
      </c>
      <c r="M116" s="25">
        <f t="shared" si="50"/>
        <v>6765.8458920000003</v>
      </c>
      <c r="N116" s="6">
        <v>2911.237177</v>
      </c>
      <c r="O116" s="6">
        <v>1645.5718589999999</v>
      </c>
      <c r="P116" s="6">
        <v>1043.599811</v>
      </c>
      <c r="Q116" s="25">
        <f t="shared" si="51"/>
        <v>5600.4088469999997</v>
      </c>
    </row>
    <row r="117" spans="1:17" x14ac:dyDescent="0.2">
      <c r="A117" s="5" t="s">
        <v>109</v>
      </c>
      <c r="B117" s="6">
        <v>3386.41</v>
      </c>
      <c r="C117" s="6">
        <v>3167.4473400000002</v>
      </c>
      <c r="D117" s="6">
        <v>1763.4098110999998</v>
      </c>
      <c r="E117" s="25">
        <f t="shared" si="48"/>
        <v>8317.2671511000008</v>
      </c>
      <c r="F117" s="6">
        <v>1309.26721567</v>
      </c>
      <c r="G117" s="6">
        <v>2272.92032298</v>
      </c>
      <c r="H117" s="6">
        <v>4366.4497974800006</v>
      </c>
      <c r="I117" s="25">
        <f t="shared" si="49"/>
        <v>7948.6373361300011</v>
      </c>
      <c r="J117" s="6">
        <v>2709.01048889</v>
      </c>
      <c r="K117" s="6">
        <v>1259.4875666099999</v>
      </c>
      <c r="L117" s="6">
        <v>2072.71625683</v>
      </c>
      <c r="M117" s="25">
        <f t="shared" si="50"/>
        <v>6041.2143123300002</v>
      </c>
      <c r="N117" s="6">
        <v>3348.0300070500002</v>
      </c>
      <c r="O117" s="6">
        <v>3012.8038536199997</v>
      </c>
      <c r="P117" s="6">
        <v>2305.8168243300001</v>
      </c>
      <c r="Q117" s="25">
        <f t="shared" si="51"/>
        <v>8666.6506850000005</v>
      </c>
    </row>
    <row r="118" spans="1:17" x14ac:dyDescent="0.2">
      <c r="A118" s="5" t="s">
        <v>57</v>
      </c>
      <c r="B118" s="6">
        <v>849.72</v>
      </c>
      <c r="C118" s="6">
        <v>4187.9002860000001</v>
      </c>
      <c r="D118" s="6">
        <v>5168.7275424499994</v>
      </c>
      <c r="E118" s="25">
        <f t="shared" si="48"/>
        <v>10206.34782845</v>
      </c>
      <c r="F118" s="6">
        <v>4820.0663813000001</v>
      </c>
      <c r="G118" s="6">
        <v>5746.0925127299997</v>
      </c>
      <c r="H118" s="6">
        <v>5068.07566099</v>
      </c>
      <c r="I118" s="25">
        <f t="shared" si="49"/>
        <v>15634.234555019999</v>
      </c>
      <c r="J118" s="6">
        <v>4345.3108454700005</v>
      </c>
      <c r="K118" s="6">
        <v>3433.9558848500001</v>
      </c>
      <c r="L118" s="6">
        <v>1444.3586089999999</v>
      </c>
      <c r="M118" s="25">
        <f t="shared" si="50"/>
        <v>9223.6253393200004</v>
      </c>
      <c r="N118" s="6">
        <v>1640.077761</v>
      </c>
      <c r="O118" s="6">
        <v>428.66484100000002</v>
      </c>
      <c r="P118" s="6">
        <v>703.98705700000005</v>
      </c>
      <c r="Q118" s="25">
        <f t="shared" si="51"/>
        <v>2772.7296590000005</v>
      </c>
    </row>
    <row r="119" spans="1:17" x14ac:dyDescent="0.2">
      <c r="A119" s="5" t="s">
        <v>110</v>
      </c>
      <c r="B119" s="6">
        <v>2019.98</v>
      </c>
      <c r="C119" s="6">
        <v>3701.6210759999999</v>
      </c>
      <c r="D119" s="6">
        <v>2356.4720160000002</v>
      </c>
      <c r="E119" s="25">
        <f t="shared" si="48"/>
        <v>8078.0730920000005</v>
      </c>
      <c r="F119" s="6">
        <v>4135.0849969999999</v>
      </c>
      <c r="G119" s="6">
        <v>302.62304899999998</v>
      </c>
      <c r="H119" s="6">
        <v>2622.7612794800002</v>
      </c>
      <c r="I119" s="25">
        <f t="shared" si="49"/>
        <v>7060.4693254800004</v>
      </c>
      <c r="J119" s="6">
        <v>1326.836898</v>
      </c>
      <c r="K119" s="6">
        <v>2637.5988862300001</v>
      </c>
      <c r="L119" s="6">
        <v>1551.1201579999999</v>
      </c>
      <c r="M119" s="25">
        <f t="shared" si="50"/>
        <v>5515.5559422300003</v>
      </c>
      <c r="N119" s="6">
        <v>2518.87999696</v>
      </c>
      <c r="O119" s="6">
        <v>340.55306400000001</v>
      </c>
      <c r="P119" s="6">
        <v>3781.1982410000001</v>
      </c>
      <c r="Q119" s="25">
        <f t="shared" si="51"/>
        <v>6640.6313019600002</v>
      </c>
    </row>
    <row r="120" spans="1:17" x14ac:dyDescent="0.2">
      <c r="A120" s="11" t="s">
        <v>111</v>
      </c>
      <c r="B120" s="6">
        <v>12910.52</v>
      </c>
      <c r="C120" s="6">
        <v>13656.702547000001</v>
      </c>
      <c r="D120" s="6">
        <v>14807.334389510001</v>
      </c>
      <c r="E120" s="25">
        <f t="shared" si="48"/>
        <v>41374.556936510002</v>
      </c>
      <c r="F120" s="6">
        <v>9977.9155884299998</v>
      </c>
      <c r="G120" s="6">
        <v>18695.9286187</v>
      </c>
      <c r="H120" s="6">
        <v>16518.167347189999</v>
      </c>
      <c r="I120" s="25">
        <f t="shared" si="49"/>
        <v>45192.011554320001</v>
      </c>
      <c r="J120" s="6">
        <v>14370.54821857</v>
      </c>
      <c r="K120" s="6">
        <v>18106.145887890001</v>
      </c>
      <c r="L120" s="6">
        <v>18390.155406409998</v>
      </c>
      <c r="M120" s="25">
        <f t="shared" si="50"/>
        <v>50866.849512870001</v>
      </c>
      <c r="N120" s="6">
        <v>17688.268855439997</v>
      </c>
      <c r="O120" s="6">
        <v>18640.780061130001</v>
      </c>
      <c r="P120" s="6">
        <v>16671.329398040001</v>
      </c>
      <c r="Q120" s="25">
        <f t="shared" si="51"/>
        <v>53000.378314610003</v>
      </c>
    </row>
    <row r="121" spans="1:17" x14ac:dyDescent="0.2">
      <c r="A121" s="5" t="s">
        <v>58</v>
      </c>
      <c r="B121" s="6">
        <v>14089.699999999997</v>
      </c>
      <c r="C121" s="6">
        <v>15615.165352999991</v>
      </c>
      <c r="D121" s="6">
        <v>18914.664237379995</v>
      </c>
      <c r="E121" s="25">
        <f t="shared" si="48"/>
        <v>48619.529590379985</v>
      </c>
      <c r="F121" s="6">
        <v>25187.033825579998</v>
      </c>
      <c r="G121" s="6">
        <v>17572.361467160004</v>
      </c>
      <c r="H121" s="6">
        <v>23545.214311570002</v>
      </c>
      <c r="I121" s="25">
        <f t="shared" si="49"/>
        <v>66304.609604310011</v>
      </c>
      <c r="J121" s="6">
        <v>29071.711682490008</v>
      </c>
      <c r="K121" s="6">
        <v>22892.135363959998</v>
      </c>
      <c r="L121" s="6">
        <v>21145.433798029993</v>
      </c>
      <c r="M121" s="25">
        <f t="shared" si="50"/>
        <v>73109.280844480003</v>
      </c>
      <c r="N121" s="6">
        <v>18470.956210110002</v>
      </c>
      <c r="O121" s="6">
        <v>20211.929287249754</v>
      </c>
      <c r="P121" s="6">
        <v>19188.602351020021</v>
      </c>
      <c r="Q121" s="25">
        <f t="shared" si="51"/>
        <v>57871.48784837978</v>
      </c>
    </row>
    <row r="122" spans="1:17" x14ac:dyDescent="0.2">
      <c r="A122" s="5" t="s">
        <v>90</v>
      </c>
      <c r="B122" s="6">
        <v>142.69999999999999</v>
      </c>
      <c r="C122" s="6">
        <v>135.63399699999999</v>
      </c>
      <c r="D122" s="6">
        <v>229.91918756999999</v>
      </c>
      <c r="E122" s="25">
        <f t="shared" si="48"/>
        <v>508.25318456999992</v>
      </c>
      <c r="F122" s="6">
        <v>1587.6369492000001</v>
      </c>
      <c r="G122" s="6">
        <v>94.475378899999995</v>
      </c>
      <c r="H122" s="6">
        <v>349.87570298000003</v>
      </c>
      <c r="I122" s="25">
        <f t="shared" si="49"/>
        <v>2031.9880310799999</v>
      </c>
      <c r="J122" s="6">
        <v>110.47660228999999</v>
      </c>
      <c r="K122" s="6">
        <v>127.17886315</v>
      </c>
      <c r="L122" s="6">
        <v>443.10081586000001</v>
      </c>
      <c r="M122" s="25">
        <f t="shared" si="50"/>
        <v>680.75628129999996</v>
      </c>
      <c r="N122" s="6">
        <v>427.16478381000002</v>
      </c>
      <c r="O122" s="6">
        <v>269.53681951999999</v>
      </c>
      <c r="P122" s="6">
        <v>264.97664050999998</v>
      </c>
      <c r="Q122" s="25">
        <f t="shared" si="51"/>
        <v>961.67824384000005</v>
      </c>
    </row>
    <row r="123" spans="1:17" x14ac:dyDescent="0.2">
      <c r="A123" s="5" t="s">
        <v>96</v>
      </c>
      <c r="B123" s="6">
        <v>0</v>
      </c>
      <c r="C123" s="6">
        <v>0</v>
      </c>
      <c r="D123" s="6"/>
      <c r="E123" s="25">
        <f t="shared" si="48"/>
        <v>0</v>
      </c>
      <c r="F123" s="6">
        <v>697.36240999999995</v>
      </c>
      <c r="G123" s="6">
        <v>3.3849999999999998</v>
      </c>
      <c r="H123" s="6">
        <v>564.22042999999996</v>
      </c>
      <c r="I123" s="25">
        <f t="shared" si="49"/>
        <v>1264.9678399999998</v>
      </c>
      <c r="J123" s="6">
        <v>379.59136599999999</v>
      </c>
      <c r="K123" s="6">
        <v>0</v>
      </c>
      <c r="L123" s="6">
        <v>386</v>
      </c>
      <c r="M123" s="25">
        <f t="shared" si="50"/>
        <v>765.59136599999999</v>
      </c>
      <c r="N123" s="6">
        <v>403.33143999999999</v>
      </c>
      <c r="O123" s="6">
        <v>446.97</v>
      </c>
      <c r="P123" s="6">
        <v>208.62434099999999</v>
      </c>
      <c r="Q123" s="25">
        <f t="shared" si="51"/>
        <v>1058.9257809999999</v>
      </c>
    </row>
    <row r="124" spans="1:17" x14ac:dyDescent="0.2">
      <c r="A124" s="9" t="s">
        <v>52</v>
      </c>
      <c r="B124" s="8">
        <f t="shared" ref="B124:Q124" si="52">SUM(B114:B123)</f>
        <v>47494.39</v>
      </c>
      <c r="C124" s="8">
        <f t="shared" si="52"/>
        <v>56885.437015999982</v>
      </c>
      <c r="D124" s="8">
        <f t="shared" si="52"/>
        <v>55794.89171915</v>
      </c>
      <c r="E124" s="8">
        <f t="shared" si="52"/>
        <v>160174.71873515</v>
      </c>
      <c r="F124" s="8">
        <f t="shared" si="52"/>
        <v>63237.762197629992</v>
      </c>
      <c r="G124" s="8">
        <f t="shared" si="52"/>
        <v>56725.678505950011</v>
      </c>
      <c r="H124" s="8">
        <f t="shared" si="52"/>
        <v>65377.261958790012</v>
      </c>
      <c r="I124" s="8">
        <f t="shared" si="52"/>
        <v>185340.70266236999</v>
      </c>
      <c r="J124" s="8">
        <f t="shared" si="52"/>
        <v>67164.046982490006</v>
      </c>
      <c r="K124" s="8">
        <f t="shared" si="52"/>
        <v>59705.015484050004</v>
      </c>
      <c r="L124" s="8">
        <f t="shared" si="52"/>
        <v>56591.258666409994</v>
      </c>
      <c r="M124" s="8">
        <f t="shared" si="52"/>
        <v>183460.32113295002</v>
      </c>
      <c r="N124" s="8">
        <f t="shared" si="52"/>
        <v>56764.79280078</v>
      </c>
      <c r="O124" s="8">
        <f t="shared" si="52"/>
        <v>57328.235770199753</v>
      </c>
      <c r="P124" s="8">
        <f t="shared" si="52"/>
        <v>52030.875992730027</v>
      </c>
      <c r="Q124" s="8">
        <f t="shared" si="52"/>
        <v>166123.9045637098</v>
      </c>
    </row>
    <row r="125" spans="1:17" x14ac:dyDescent="0.2">
      <c r="A125" s="3" t="s">
        <v>118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">
      <c r="A126" s="5" t="s">
        <v>91</v>
      </c>
      <c r="B126" s="6">
        <v>4188.6799999999994</v>
      </c>
      <c r="C126" s="6">
        <v>3685.1553289999997</v>
      </c>
      <c r="D126" s="6">
        <v>116434.45561558999</v>
      </c>
      <c r="E126" s="25">
        <f t="shared" ref="E126:E138" si="53">SUM(B126:D126)</f>
        <v>124308.29094458999</v>
      </c>
      <c r="F126" s="6">
        <v>8557.1826959700011</v>
      </c>
      <c r="G126" s="6">
        <v>50.15</v>
      </c>
      <c r="H126" s="6">
        <v>145929.55917723002</v>
      </c>
      <c r="I126" s="25">
        <f t="shared" ref="I126:I138" si="54">SUM(F126:H126)</f>
        <v>154536.89187320002</v>
      </c>
      <c r="J126" s="6">
        <v>6139.0888717200005</v>
      </c>
      <c r="K126" s="6">
        <v>3473.4536732899996</v>
      </c>
      <c r="L126" s="6">
        <v>145098.54394603998</v>
      </c>
      <c r="M126" s="25">
        <f t="shared" ref="M126:M138" si="55">SUM(J126:L126)</f>
        <v>154711.08649104997</v>
      </c>
      <c r="N126" s="6">
        <v>4884.2792822600004</v>
      </c>
      <c r="O126" s="6">
        <v>4702.9433635500009</v>
      </c>
      <c r="P126" s="6">
        <v>167649.56949395998</v>
      </c>
      <c r="Q126" s="25">
        <f t="shared" ref="Q126:Q138" si="56">SUM(N126:P126)</f>
        <v>177236.79213976997</v>
      </c>
    </row>
    <row r="127" spans="1:17" x14ac:dyDescent="0.2">
      <c r="A127" s="5" t="s">
        <v>92</v>
      </c>
      <c r="B127" s="6">
        <v>57727.7</v>
      </c>
      <c r="C127" s="6">
        <v>53300.096793999997</v>
      </c>
      <c r="D127" s="6">
        <v>66836.014236160001</v>
      </c>
      <c r="E127" s="25">
        <f t="shared" si="53"/>
        <v>177863.81103016</v>
      </c>
      <c r="F127" s="6">
        <v>57148.081869549998</v>
      </c>
      <c r="G127" s="6">
        <v>64130.897360310002</v>
      </c>
      <c r="H127" s="6">
        <v>64277.115961739997</v>
      </c>
      <c r="I127" s="25">
        <f t="shared" si="54"/>
        <v>185556.0951916</v>
      </c>
      <c r="J127" s="6">
        <v>73565.757466980009</v>
      </c>
      <c r="K127" s="6">
        <v>65774.537855999995</v>
      </c>
      <c r="L127" s="6">
        <v>62569.455401199994</v>
      </c>
      <c r="M127" s="25">
        <f t="shared" si="55"/>
        <v>201909.75072417999</v>
      </c>
      <c r="N127" s="6">
        <v>68226.754183959987</v>
      </c>
      <c r="O127" s="6">
        <v>70327.875317059996</v>
      </c>
      <c r="P127" s="6">
        <v>70246.688966299989</v>
      </c>
      <c r="Q127" s="25">
        <f t="shared" si="56"/>
        <v>208801.31846731997</v>
      </c>
    </row>
    <row r="128" spans="1:17" x14ac:dyDescent="0.2">
      <c r="A128" s="11" t="s">
        <v>93</v>
      </c>
      <c r="B128" s="6">
        <v>7557.23</v>
      </c>
      <c r="C128" s="6">
        <v>7223.4205089999996</v>
      </c>
      <c r="D128" s="6">
        <v>6502.2032383199994</v>
      </c>
      <c r="E128" s="25">
        <f t="shared" si="53"/>
        <v>21282.853747319998</v>
      </c>
      <c r="F128" s="6">
        <v>6903.8865296200001</v>
      </c>
      <c r="G128" s="6">
        <v>7304.4565092600005</v>
      </c>
      <c r="H128" s="6">
        <v>11036.486158150001</v>
      </c>
      <c r="I128" s="25">
        <f t="shared" si="54"/>
        <v>25244.829197030002</v>
      </c>
      <c r="J128" s="6">
        <v>8480.19887466</v>
      </c>
      <c r="K128" s="6">
        <v>7169.8786905099996</v>
      </c>
      <c r="L128" s="6">
        <v>7941.5262599500011</v>
      </c>
      <c r="M128" s="25">
        <f t="shared" si="55"/>
        <v>23591.603825120001</v>
      </c>
      <c r="N128" s="6">
        <v>6394.3871495900003</v>
      </c>
      <c r="O128" s="6">
        <v>8899.2174777199998</v>
      </c>
      <c r="P128" s="6">
        <v>7992.42918878</v>
      </c>
      <c r="Q128" s="25">
        <f t="shared" si="56"/>
        <v>23286.033816089999</v>
      </c>
    </row>
    <row r="129" spans="1:18" x14ac:dyDescent="0.2">
      <c r="A129" s="11" t="s">
        <v>13</v>
      </c>
      <c r="B129" s="6">
        <v>0</v>
      </c>
      <c r="C129" s="6">
        <v>0</v>
      </c>
      <c r="D129" s="6"/>
      <c r="E129" s="25">
        <f t="shared" si="53"/>
        <v>0</v>
      </c>
      <c r="F129" s="6"/>
      <c r="G129" s="6">
        <v>0</v>
      </c>
      <c r="H129" s="6">
        <v>0</v>
      </c>
      <c r="I129" s="25">
        <f t="shared" si="54"/>
        <v>0</v>
      </c>
      <c r="J129" s="6">
        <v>0</v>
      </c>
      <c r="K129" s="6">
        <v>0</v>
      </c>
      <c r="L129" s="6"/>
      <c r="M129" s="25">
        <f t="shared" si="55"/>
        <v>0</v>
      </c>
      <c r="N129" s="6">
        <v>0</v>
      </c>
      <c r="O129" s="6">
        <v>0</v>
      </c>
      <c r="P129" s="6">
        <v>0</v>
      </c>
      <c r="Q129" s="25">
        <f t="shared" si="56"/>
        <v>0</v>
      </c>
    </row>
    <row r="130" spans="1:18" x14ac:dyDescent="0.2">
      <c r="A130" s="5" t="s">
        <v>12</v>
      </c>
      <c r="B130" s="6">
        <v>811.2</v>
      </c>
      <c r="C130" s="6">
        <v>948.41857400000004</v>
      </c>
      <c r="D130" s="6">
        <v>764.82270499000003</v>
      </c>
      <c r="E130" s="25">
        <f t="shared" si="53"/>
        <v>2524.4412789900002</v>
      </c>
      <c r="F130" s="6">
        <v>1204.2889783700002</v>
      </c>
      <c r="G130" s="6">
        <v>1046.68055882</v>
      </c>
      <c r="H130" s="6">
        <v>1182.04378668</v>
      </c>
      <c r="I130" s="25">
        <f t="shared" si="54"/>
        <v>3433.01332387</v>
      </c>
      <c r="J130" s="6">
        <v>3174.5189324600001</v>
      </c>
      <c r="K130" s="6">
        <v>1393.5768730999998</v>
      </c>
      <c r="L130" s="6">
        <v>798.932818</v>
      </c>
      <c r="M130" s="25">
        <f t="shared" si="55"/>
        <v>5367.0286235600006</v>
      </c>
      <c r="N130" s="6">
        <v>2469.3997180400002</v>
      </c>
      <c r="O130" s="6">
        <v>1838.7298988699999</v>
      </c>
      <c r="P130" s="6">
        <v>2283.5651493200003</v>
      </c>
      <c r="Q130" s="25">
        <f t="shared" si="56"/>
        <v>6591.6947662300008</v>
      </c>
    </row>
    <row r="131" spans="1:18" x14ac:dyDescent="0.2">
      <c r="A131" s="11" t="s">
        <v>112</v>
      </c>
      <c r="B131" s="6">
        <v>3162.27</v>
      </c>
      <c r="C131" s="6">
        <v>4097.9998610000002</v>
      </c>
      <c r="D131" s="6">
        <v>4461.0197488500007</v>
      </c>
      <c r="E131" s="25">
        <f t="shared" si="53"/>
        <v>11721.289609850002</v>
      </c>
      <c r="F131" s="6">
        <v>3682.8794166099997</v>
      </c>
      <c r="G131" s="6">
        <v>6611.5922582700005</v>
      </c>
      <c r="H131" s="6">
        <v>8636.3625651499988</v>
      </c>
      <c r="I131" s="25">
        <f t="shared" si="54"/>
        <v>18930.834240029999</v>
      </c>
      <c r="J131" s="6">
        <v>13084.40709182</v>
      </c>
      <c r="K131" s="6">
        <v>13299.73421869</v>
      </c>
      <c r="L131" s="6">
        <v>6770.6255833499999</v>
      </c>
      <c r="M131" s="25">
        <f t="shared" si="55"/>
        <v>33154.766893859996</v>
      </c>
      <c r="N131" s="6">
        <v>13738.015214900001</v>
      </c>
      <c r="O131" s="6">
        <v>17572.749055580003</v>
      </c>
      <c r="P131" s="6">
        <v>15729.592550020001</v>
      </c>
      <c r="Q131" s="25">
        <f t="shared" si="56"/>
        <v>47040.356820500005</v>
      </c>
    </row>
    <row r="132" spans="1:18" x14ac:dyDescent="0.2">
      <c r="A132" s="5" t="s">
        <v>113</v>
      </c>
      <c r="B132" s="6">
        <v>2953.7</v>
      </c>
      <c r="C132" s="6">
        <v>1466.228873</v>
      </c>
      <c r="D132" s="6">
        <v>3766.68428834</v>
      </c>
      <c r="E132" s="25">
        <f t="shared" si="53"/>
        <v>8186.6131613399994</v>
      </c>
      <c r="F132" s="6">
        <v>1807.2298621899997</v>
      </c>
      <c r="G132" s="6">
        <v>2396.3229861400005</v>
      </c>
      <c r="H132" s="6">
        <v>3572.0944532900003</v>
      </c>
      <c r="I132" s="25">
        <f t="shared" si="54"/>
        <v>7775.6473016200007</v>
      </c>
      <c r="J132" s="6">
        <v>3570.7832316599997</v>
      </c>
      <c r="K132" s="6">
        <v>2636.83659584</v>
      </c>
      <c r="L132" s="6">
        <v>4708.0318120200009</v>
      </c>
      <c r="M132" s="25">
        <f t="shared" si="55"/>
        <v>10915.651639520001</v>
      </c>
      <c r="N132" s="6">
        <v>1828.3133578500001</v>
      </c>
      <c r="O132" s="6">
        <v>5999.8803817399994</v>
      </c>
      <c r="P132" s="6">
        <v>4339.2873625300008</v>
      </c>
      <c r="Q132" s="25">
        <f t="shared" si="56"/>
        <v>12167.48110212</v>
      </c>
    </row>
    <row r="133" spans="1:18" x14ac:dyDescent="0.2">
      <c r="A133" s="5" t="s">
        <v>114</v>
      </c>
      <c r="B133" s="6">
        <v>1633.82</v>
      </c>
      <c r="C133" s="6">
        <v>2166.6460200000001</v>
      </c>
      <c r="D133" s="6">
        <v>626.33808079999994</v>
      </c>
      <c r="E133" s="25">
        <f t="shared" si="53"/>
        <v>4426.8041008</v>
      </c>
      <c r="F133" s="6">
        <v>1159.7425380900002</v>
      </c>
      <c r="G133" s="6">
        <v>1389.1008229900001</v>
      </c>
      <c r="H133" s="6">
        <v>1850.5399200900001</v>
      </c>
      <c r="I133" s="25">
        <f t="shared" si="54"/>
        <v>4399.3832811700004</v>
      </c>
      <c r="J133" s="6">
        <v>1938.2436631200003</v>
      </c>
      <c r="K133" s="6">
        <v>1134.91941539</v>
      </c>
      <c r="L133" s="6">
        <v>1430.0431657300001</v>
      </c>
      <c r="M133" s="25">
        <f t="shared" si="55"/>
        <v>4503.2062442400002</v>
      </c>
      <c r="N133" s="6">
        <v>3425.5509338599995</v>
      </c>
      <c r="O133" s="6">
        <v>1058.3880825400001</v>
      </c>
      <c r="P133" s="6">
        <v>1928.2001542999999</v>
      </c>
      <c r="Q133" s="25">
        <f t="shared" si="56"/>
        <v>6412.1391706999993</v>
      </c>
    </row>
    <row r="134" spans="1:18" x14ac:dyDescent="0.2">
      <c r="A134" s="5" t="s">
        <v>115</v>
      </c>
      <c r="B134" s="6">
        <v>248.36000000000058</v>
      </c>
      <c r="C134" s="6">
        <v>364.146905</v>
      </c>
      <c r="D134" s="6">
        <v>209.38737431999999</v>
      </c>
      <c r="E134" s="25">
        <f t="shared" si="53"/>
        <v>821.89427932000058</v>
      </c>
      <c r="F134" s="6">
        <v>7541.8609199700004</v>
      </c>
      <c r="G134" s="6">
        <v>21146.284140140015</v>
      </c>
      <c r="H134" s="6">
        <v>480.45253270995272</v>
      </c>
      <c r="I134" s="25">
        <f t="shared" si="54"/>
        <v>29168.59759281997</v>
      </c>
      <c r="J134" s="6">
        <v>34.358336890026749</v>
      </c>
      <c r="K134" s="6">
        <v>351.76779720999997</v>
      </c>
      <c r="L134" s="6">
        <v>1844.51069923</v>
      </c>
      <c r="M134" s="25">
        <f t="shared" si="55"/>
        <v>2230.6368333300265</v>
      </c>
      <c r="N134" s="6">
        <v>545.41079792999994</v>
      </c>
      <c r="O134" s="6">
        <f>185.07801665+713.237284390255</f>
        <v>898.31530104025501</v>
      </c>
      <c r="P134" s="6">
        <v>1029.1771476500001</v>
      </c>
      <c r="Q134" s="25">
        <f t="shared" si="56"/>
        <v>2472.9032466202552</v>
      </c>
    </row>
    <row r="135" spans="1:18" x14ac:dyDescent="0.2">
      <c r="A135" s="9" t="s">
        <v>52</v>
      </c>
      <c r="B135" s="8">
        <f>SUM(B126:B134)</f>
        <v>78282.960000000006</v>
      </c>
      <c r="C135" s="8">
        <f>SUM(C126:C134)</f>
        <v>73252.112865000003</v>
      </c>
      <c r="D135" s="8">
        <f>SUM(D126:D134)</f>
        <v>199600.92528737002</v>
      </c>
      <c r="E135" s="8">
        <f t="shared" ref="E135:Q135" si="57">SUM(E126:E134)</f>
        <v>351135.99815237004</v>
      </c>
      <c r="F135" s="8">
        <f>SUM(F126:F134)</f>
        <v>88005.152810369982</v>
      </c>
      <c r="G135" s="8">
        <f>SUM(G126:G134)</f>
        <v>104075.48463593001</v>
      </c>
      <c r="H135" s="8">
        <f>SUM(H126:H134)</f>
        <v>236964.65455503998</v>
      </c>
      <c r="I135" s="8">
        <f t="shared" si="57"/>
        <v>429045.2920013399</v>
      </c>
      <c r="J135" s="8">
        <f>SUM(J126:J134)</f>
        <v>109987.35646931003</v>
      </c>
      <c r="K135" s="8">
        <f>SUM(K126:K134)</f>
        <v>95234.705120030005</v>
      </c>
      <c r="L135" s="8">
        <f>SUM(L126:L134)</f>
        <v>231161.66968551997</v>
      </c>
      <c r="M135" s="8">
        <f t="shared" si="57"/>
        <v>436383.73127486004</v>
      </c>
      <c r="N135" s="8">
        <f t="shared" ref="N135:P135" si="58">SUM(N126:N134)</f>
        <v>101512.11063838999</v>
      </c>
      <c r="O135" s="8">
        <f t="shared" si="58"/>
        <v>111298.09887810027</v>
      </c>
      <c r="P135" s="8">
        <f t="shared" si="58"/>
        <v>271198.51001286</v>
      </c>
      <c r="Q135" s="8">
        <f t="shared" si="57"/>
        <v>484008.71952935017</v>
      </c>
    </row>
    <row r="136" spans="1:18" x14ac:dyDescent="0.2">
      <c r="A136" s="9" t="s">
        <v>128</v>
      </c>
      <c r="B136" s="8">
        <f>B112+B124+B135</f>
        <v>158291.76699999999</v>
      </c>
      <c r="C136" s="8">
        <f>C112+C124+C135</f>
        <v>164861.56794299997</v>
      </c>
      <c r="D136" s="8">
        <f>D112+D124+D135</f>
        <v>285394.94909188</v>
      </c>
      <c r="E136" s="8">
        <f t="shared" ref="E136:Q136" si="59">E112+E124+E135</f>
        <v>608548.28403488011</v>
      </c>
      <c r="F136" s="8">
        <f>F112+F124+F135</f>
        <v>191182.33924190997</v>
      </c>
      <c r="G136" s="8">
        <f>G112+G124+G135</f>
        <v>199352.09705857004</v>
      </c>
      <c r="H136" s="8">
        <f>H112+H124+H135</f>
        <v>338359.05678652995</v>
      </c>
      <c r="I136" s="8">
        <f t="shared" si="59"/>
        <v>728893.49308700988</v>
      </c>
      <c r="J136" s="8">
        <f>J112+J124+J135</f>
        <v>217575.72280428003</v>
      </c>
      <c r="K136" s="8">
        <f>K112+K124+K135</f>
        <v>195294.92059249</v>
      </c>
      <c r="L136" s="8">
        <f>L112+L124+L135</f>
        <v>322351.76101868995</v>
      </c>
      <c r="M136" s="8">
        <f t="shared" si="59"/>
        <v>735222.40441546007</v>
      </c>
      <c r="N136" s="8">
        <f t="shared" ref="N136:P136" si="60">N112+N124+N135</f>
        <v>191712.27738062997</v>
      </c>
      <c r="O136" s="8">
        <f t="shared" si="60"/>
        <v>202541.67142291</v>
      </c>
      <c r="P136" s="8">
        <f t="shared" si="60"/>
        <v>359442.94202611002</v>
      </c>
      <c r="Q136" s="8">
        <f t="shared" si="59"/>
        <v>753696.89082964999</v>
      </c>
    </row>
    <row r="137" spans="1:18" x14ac:dyDescent="0.2">
      <c r="A137" s="5" t="s">
        <v>116</v>
      </c>
      <c r="B137" s="6">
        <v>2519.0766666666664</v>
      </c>
      <c r="C137" s="6">
        <v>2407.8068363333332</v>
      </c>
      <c r="D137" s="6">
        <v>2167.4010794399996</v>
      </c>
      <c r="E137" s="25">
        <f t="shared" si="53"/>
        <v>7094.2845824399992</v>
      </c>
      <c r="F137" s="6">
        <v>2301.2955098733332</v>
      </c>
      <c r="G137" s="6">
        <v>2434.81883642</v>
      </c>
      <c r="H137" s="6">
        <v>3678.8287193833335</v>
      </c>
      <c r="I137" s="25">
        <f t="shared" si="54"/>
        <v>8414.9430656766672</v>
      </c>
      <c r="J137" s="6">
        <v>2826.73295822</v>
      </c>
      <c r="K137" s="6">
        <v>2389.9595635033334</v>
      </c>
      <c r="L137" s="6">
        <v>2647.1754199833335</v>
      </c>
      <c r="M137" s="25">
        <f t="shared" si="55"/>
        <v>7863.8679417066669</v>
      </c>
      <c r="N137" s="6">
        <v>2131.4623831966669</v>
      </c>
      <c r="O137" s="6"/>
      <c r="P137" s="6">
        <v>2664.1430629266665</v>
      </c>
      <c r="Q137" s="25">
        <f t="shared" si="56"/>
        <v>4795.6054461233334</v>
      </c>
    </row>
    <row r="138" spans="1:18" x14ac:dyDescent="0.2">
      <c r="A138" s="5" t="s">
        <v>117</v>
      </c>
      <c r="B138" s="6">
        <v>7387.0233333333344</v>
      </c>
      <c r="C138" s="6">
        <v>7498.2931636666672</v>
      </c>
      <c r="D138" s="6">
        <v>7095.7389205600002</v>
      </c>
      <c r="E138" s="25">
        <f t="shared" si="53"/>
        <v>21981.055417560001</v>
      </c>
      <c r="F138" s="6">
        <v>6781.904490126668</v>
      </c>
      <c r="G138" s="6">
        <v>6648.3811635800012</v>
      </c>
      <c r="H138" s="6">
        <v>5106.1712806166679</v>
      </c>
      <c r="I138" s="25">
        <f t="shared" si="54"/>
        <v>18536.456934323338</v>
      </c>
      <c r="J138" s="6">
        <v>5958.2670417800009</v>
      </c>
      <c r="K138" s="6">
        <v>6395.040436496668</v>
      </c>
      <c r="L138" s="6">
        <v>6296.9</v>
      </c>
      <c r="M138" s="25">
        <f t="shared" si="55"/>
        <v>18650.207478276669</v>
      </c>
      <c r="N138" s="6">
        <v>6743.2376168033334</v>
      </c>
      <c r="O138" s="6">
        <v>9493.7000000000007</v>
      </c>
      <c r="P138" s="6">
        <v>13931.800000000001</v>
      </c>
      <c r="Q138" s="25">
        <f t="shared" si="56"/>
        <v>30168.737616803337</v>
      </c>
    </row>
    <row r="139" spans="1:18" x14ac:dyDescent="0.2">
      <c r="A139" s="9" t="s">
        <v>127</v>
      </c>
      <c r="B139" s="8">
        <f t="shared" ref="B139:Q139" si="61">B136-B137-B138</f>
        <v>148385.66699999999</v>
      </c>
      <c r="C139" s="8">
        <f t="shared" si="61"/>
        <v>154955.46794299997</v>
      </c>
      <c r="D139" s="8">
        <f t="shared" si="61"/>
        <v>276131.80909187999</v>
      </c>
      <c r="E139" s="8">
        <f t="shared" si="61"/>
        <v>579472.94403488003</v>
      </c>
      <c r="F139" s="8">
        <f t="shared" si="61"/>
        <v>182099.13924190996</v>
      </c>
      <c r="G139" s="8">
        <f t="shared" si="61"/>
        <v>190268.89705857006</v>
      </c>
      <c r="H139" s="8">
        <f t="shared" si="61"/>
        <v>329574.05678652995</v>
      </c>
      <c r="I139" s="8">
        <f t="shared" si="61"/>
        <v>701942.09308700985</v>
      </c>
      <c r="J139" s="8">
        <f t="shared" si="61"/>
        <v>208790.72280428003</v>
      </c>
      <c r="K139" s="8">
        <f t="shared" si="61"/>
        <v>186509.92059249</v>
      </c>
      <c r="L139" s="8">
        <f t="shared" si="61"/>
        <v>313407.68559870659</v>
      </c>
      <c r="M139" s="8">
        <f t="shared" si="61"/>
        <v>708708.32899547671</v>
      </c>
      <c r="N139" s="8">
        <f t="shared" si="61"/>
        <v>182837.57738062998</v>
      </c>
      <c r="O139" s="8">
        <f t="shared" si="61"/>
        <v>193047.97142290999</v>
      </c>
      <c r="P139" s="8">
        <f t="shared" si="61"/>
        <v>342846.99896318337</v>
      </c>
      <c r="Q139" s="8">
        <f t="shared" si="61"/>
        <v>718732.54776672332</v>
      </c>
    </row>
    <row r="140" spans="1:18" ht="14.25" x14ac:dyDescent="0.2">
      <c r="A140" s="13" t="s">
        <v>123</v>
      </c>
    </row>
    <row r="141" spans="1:18" x14ac:dyDescent="0.2">
      <c r="E141" s="1"/>
    </row>
    <row r="143" spans="1:18" x14ac:dyDescent="0.2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6" spans="2:17" x14ac:dyDescent="0.2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2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2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</row>
    <row r="150" spans="2:17" x14ac:dyDescent="0.2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3" spans="2:17" x14ac:dyDescent="0.2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2"/>
    </row>
    <row r="154" spans="2:17" x14ac:dyDescent="0.2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7" x14ac:dyDescent="0.2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2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2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2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</sheetData>
  <mergeCells count="20">
    <mergeCell ref="F68:I68"/>
    <mergeCell ref="J68:M68"/>
    <mergeCell ref="N68:Q68"/>
    <mergeCell ref="F102:I102"/>
    <mergeCell ref="J102:M102"/>
    <mergeCell ref="N102:Q102"/>
    <mergeCell ref="F2:I2"/>
    <mergeCell ref="J2:M2"/>
    <mergeCell ref="N2:Q2"/>
    <mergeCell ref="F28:I28"/>
    <mergeCell ref="J28:M28"/>
    <mergeCell ref="N28:Q28"/>
    <mergeCell ref="A68:A69"/>
    <mergeCell ref="A102:A103"/>
    <mergeCell ref="A2:A3"/>
    <mergeCell ref="A28:A29"/>
    <mergeCell ref="B2:E2"/>
    <mergeCell ref="B28:E28"/>
    <mergeCell ref="B68:E68"/>
    <mergeCell ref="B102:E102"/>
  </mergeCells>
  <phoneticPr fontId="0" type="noConversion"/>
  <pageMargins left="0.75" right="0.75" top="0.66" bottom="0.46" header="0.32" footer="0.4"/>
  <pageSetup paperSize="9" scale="56" fitToHeight="3" orientation="landscape" horizontalDpi="300" verticalDpi="300" r:id="rId1"/>
  <headerFooter alignWithMargins="0">
    <oddHeader>&amp;C&amp;"Arial,Bold"&amp;12TANZANIA REVENUE AUTHORITY
Actual Revenue Collections (Quarterly) for 2008/09 by Tax Items</oddHeader>
  </headerFooter>
  <rowBreaks count="3" manualBreakCount="3">
    <brk id="27" max="16383" man="1"/>
    <brk id="67" max="16383" man="1"/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zoomScale="7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Q30" sqref="Q30"/>
    </sheetView>
  </sheetViews>
  <sheetFormatPr defaultRowHeight="12.75" x14ac:dyDescent="0.2"/>
  <cols>
    <col min="1" max="1" width="32.42578125" customWidth="1"/>
    <col min="2" max="2" width="13.42578125" style="1" customWidth="1"/>
    <col min="3" max="3" width="14.28515625" style="1" customWidth="1"/>
    <col min="4" max="4" width="14.42578125" style="1" customWidth="1"/>
    <col min="5" max="5" width="18.28515625" bestFit="1" customWidth="1"/>
    <col min="6" max="6" width="15.7109375" customWidth="1"/>
    <col min="7" max="7" width="16.140625" customWidth="1"/>
    <col min="8" max="8" width="12.5703125" customWidth="1"/>
    <col min="9" max="9" width="14.42578125" customWidth="1"/>
    <col min="10" max="10" width="14.7109375" customWidth="1"/>
    <col min="11" max="11" width="15" customWidth="1"/>
    <col min="12" max="12" width="14.7109375" customWidth="1"/>
    <col min="13" max="13" width="12.5703125" customWidth="1"/>
    <col min="14" max="14" width="13.5703125" customWidth="1"/>
    <col min="15" max="15" width="14" customWidth="1"/>
    <col min="16" max="16" width="13" customWidth="1"/>
    <col min="17" max="17" width="12.5703125" customWidth="1"/>
    <col min="19" max="19" width="14" customWidth="1"/>
    <col min="20" max="20" width="11.28515625" bestFit="1" customWidth="1"/>
    <col min="21" max="22" width="11.5703125" bestFit="1" customWidth="1"/>
  </cols>
  <sheetData>
    <row r="1" spans="1:19" ht="15.75" x14ac:dyDescent="0.25">
      <c r="A1" s="10" t="s">
        <v>142</v>
      </c>
      <c r="M1" s="14"/>
      <c r="Q1" s="14" t="s">
        <v>141</v>
      </c>
    </row>
    <row r="2" spans="1:19" x14ac:dyDescent="0.2">
      <c r="A2" s="53" t="s">
        <v>104</v>
      </c>
      <c r="B2" s="51" t="s">
        <v>146</v>
      </c>
      <c r="C2" s="51"/>
      <c r="D2" s="51"/>
      <c r="E2" s="51"/>
      <c r="F2" s="51" t="s">
        <v>147</v>
      </c>
      <c r="G2" s="51"/>
      <c r="H2" s="51"/>
      <c r="I2" s="51"/>
      <c r="J2" s="51" t="s">
        <v>148</v>
      </c>
      <c r="K2" s="51"/>
      <c r="L2" s="51"/>
      <c r="M2" s="51"/>
      <c r="N2" s="51" t="s">
        <v>149</v>
      </c>
      <c r="O2" s="51"/>
      <c r="P2" s="51"/>
      <c r="Q2" s="51"/>
    </row>
    <row r="3" spans="1:19" x14ac:dyDescent="0.2">
      <c r="A3" s="53"/>
      <c r="B3" s="2" t="s">
        <v>94</v>
      </c>
      <c r="C3" s="2" t="s">
        <v>98</v>
      </c>
      <c r="D3" s="2" t="s">
        <v>99</v>
      </c>
      <c r="E3" s="2" t="s">
        <v>129</v>
      </c>
      <c r="F3" s="2" t="s">
        <v>130</v>
      </c>
      <c r="G3" s="2" t="s">
        <v>131</v>
      </c>
      <c r="H3" s="2" t="s">
        <v>132</v>
      </c>
      <c r="I3" s="2" t="s">
        <v>129</v>
      </c>
      <c r="J3" s="2" t="s">
        <v>133</v>
      </c>
      <c r="K3" s="2" t="s">
        <v>134</v>
      </c>
      <c r="L3" s="2" t="s">
        <v>135</v>
      </c>
      <c r="M3" s="2" t="s">
        <v>129</v>
      </c>
      <c r="N3" s="2" t="s">
        <v>136</v>
      </c>
      <c r="O3" s="2" t="s">
        <v>137</v>
      </c>
      <c r="P3" s="2" t="s">
        <v>138</v>
      </c>
      <c r="Q3" s="2" t="s">
        <v>129</v>
      </c>
    </row>
    <row r="4" spans="1:19" x14ac:dyDescent="0.2">
      <c r="A4" s="5" t="s">
        <v>19</v>
      </c>
      <c r="B4" s="6">
        <v>15216.762812000001</v>
      </c>
      <c r="C4" s="6">
        <v>17329.145725999999</v>
      </c>
      <c r="D4" s="6">
        <v>20586.569469999999</v>
      </c>
      <c r="E4" s="36">
        <f>SUM(B4:D4)</f>
        <v>53132.478007999998</v>
      </c>
      <c r="F4" s="6">
        <v>19953.948651549999</v>
      </c>
      <c r="G4" s="6">
        <v>17210.32180247</v>
      </c>
      <c r="H4" s="6">
        <v>28674.87044576</v>
      </c>
      <c r="I4" s="36">
        <f t="shared" ref="I4:I28" si="0">SUM(F4:H4)</f>
        <v>65839.140899780003</v>
      </c>
      <c r="J4" s="6">
        <v>18020.722135659998</v>
      </c>
      <c r="K4" s="6">
        <v>15821.944700310003</v>
      </c>
      <c r="L4" s="6">
        <v>26766.543611060002</v>
      </c>
      <c r="M4" s="36">
        <f t="shared" ref="M4:M28" si="1">SUM(J4:L4)</f>
        <v>60609.210447029996</v>
      </c>
      <c r="N4" s="6">
        <v>15793.088687429999</v>
      </c>
      <c r="O4" s="6">
        <v>21371.516266999999</v>
      </c>
      <c r="P4" s="6">
        <v>40458.170343589998</v>
      </c>
      <c r="Q4" s="36">
        <f t="shared" ref="Q4:Q28" si="2">SUM(N4:P4)</f>
        <v>77622.775298019988</v>
      </c>
      <c r="S4" s="42"/>
    </row>
    <row r="5" spans="1:19" x14ac:dyDescent="0.2">
      <c r="A5" s="5" t="s">
        <v>20</v>
      </c>
      <c r="B5" s="6">
        <v>10649.692134700001</v>
      </c>
      <c r="C5" s="6">
        <v>9916.1957707800011</v>
      </c>
      <c r="D5" s="6">
        <v>11956.847281840001</v>
      </c>
      <c r="E5" s="36">
        <f t="shared" ref="E5:E28" si="3">SUM(B5:D5)</f>
        <v>32522.735187320002</v>
      </c>
      <c r="F5" s="6">
        <v>10369.826164900001</v>
      </c>
      <c r="G5" s="6">
        <v>13876.232745069998</v>
      </c>
      <c r="H5" s="6">
        <v>16767.861595290004</v>
      </c>
      <c r="I5" s="36">
        <f t="shared" si="0"/>
        <v>41013.920505260001</v>
      </c>
      <c r="J5" s="6">
        <v>12005.471976070001</v>
      </c>
      <c r="K5" s="6">
        <v>14472.149249030002</v>
      </c>
      <c r="L5" s="6">
        <v>22959.556825942553</v>
      </c>
      <c r="M5" s="36">
        <f t="shared" si="1"/>
        <v>49437.17805104256</v>
      </c>
      <c r="N5" s="6">
        <v>15688.497352220002</v>
      </c>
      <c r="O5" s="6">
        <v>14130.214743889999</v>
      </c>
      <c r="P5" s="6">
        <v>33545.228092249999</v>
      </c>
      <c r="Q5" s="36">
        <f t="shared" si="2"/>
        <v>63363.94018836</v>
      </c>
      <c r="S5" s="42"/>
    </row>
    <row r="6" spans="1:19" x14ac:dyDescent="0.2">
      <c r="A6" s="5" t="s">
        <v>21</v>
      </c>
      <c r="B6" s="6">
        <v>3226.3756727800005</v>
      </c>
      <c r="C6" s="6">
        <v>3389.710014799999</v>
      </c>
      <c r="D6" s="6">
        <v>4114.7643189999999</v>
      </c>
      <c r="E6" s="36">
        <f t="shared" si="3"/>
        <v>10730.85000658</v>
      </c>
      <c r="F6" s="6">
        <v>3471.806325</v>
      </c>
      <c r="G6" s="6">
        <v>2936.9734090000002</v>
      </c>
      <c r="H6" s="6">
        <v>5873.6107780000002</v>
      </c>
      <c r="I6" s="36">
        <f t="shared" si="0"/>
        <v>12282.390512</v>
      </c>
      <c r="J6" s="6">
        <v>4352.1739509999998</v>
      </c>
      <c r="K6" s="6">
        <v>3456.0919213199995</v>
      </c>
      <c r="L6" s="6">
        <v>5646.1961540000002</v>
      </c>
      <c r="M6" s="36">
        <f t="shared" si="1"/>
        <v>13454.462026319999</v>
      </c>
      <c r="N6" s="6">
        <v>3970.3991259999998</v>
      </c>
      <c r="O6" s="6">
        <v>3503.1784120000002</v>
      </c>
      <c r="P6" s="6">
        <v>6555.5532877100004</v>
      </c>
      <c r="Q6" s="36">
        <f t="shared" si="2"/>
        <v>14029.130825709999</v>
      </c>
      <c r="S6" s="42"/>
    </row>
    <row r="7" spans="1:19" x14ac:dyDescent="0.2">
      <c r="A7" s="5" t="s">
        <v>22</v>
      </c>
      <c r="B7" s="6">
        <v>4446.7767118700003</v>
      </c>
      <c r="C7" s="6">
        <v>4193.5209874500015</v>
      </c>
      <c r="D7" s="6">
        <v>5718.6471718999992</v>
      </c>
      <c r="E7" s="36">
        <f t="shared" si="3"/>
        <v>14358.944871220003</v>
      </c>
      <c r="F7" s="6">
        <v>4959.6760322299997</v>
      </c>
      <c r="G7" s="6">
        <v>4151.4641942599992</v>
      </c>
      <c r="H7" s="6">
        <v>8411.896260720001</v>
      </c>
      <c r="I7" s="36">
        <f t="shared" si="0"/>
        <v>17523.03648721</v>
      </c>
      <c r="J7" s="6">
        <v>4400.49105676</v>
      </c>
      <c r="K7" s="6">
        <v>4432.6530943900007</v>
      </c>
      <c r="L7" s="6">
        <v>7385.3925970099999</v>
      </c>
      <c r="M7" s="36">
        <f t="shared" si="1"/>
        <v>16218.536748160001</v>
      </c>
      <c r="N7" s="6">
        <v>4494.6997883500007</v>
      </c>
      <c r="O7" s="6">
        <v>5029.191523630001</v>
      </c>
      <c r="P7" s="6">
        <v>9794.8771212899992</v>
      </c>
      <c r="Q7" s="36">
        <f t="shared" si="2"/>
        <v>19318.768433270001</v>
      </c>
      <c r="S7" s="42"/>
    </row>
    <row r="8" spans="1:19" x14ac:dyDescent="0.2">
      <c r="A8" s="5" t="s">
        <v>23</v>
      </c>
      <c r="B8" s="6">
        <v>421.74285326000006</v>
      </c>
      <c r="C8" s="6">
        <v>486.98397883999996</v>
      </c>
      <c r="D8" s="6">
        <v>624.83108075999996</v>
      </c>
      <c r="E8" s="36">
        <f t="shared" si="3"/>
        <v>1533.55791286</v>
      </c>
      <c r="F8" s="6">
        <v>455.57068106999992</v>
      </c>
      <c r="G8" s="6">
        <v>567.42984787</v>
      </c>
      <c r="H8" s="6">
        <v>618.01716550000003</v>
      </c>
      <c r="I8" s="36">
        <f t="shared" si="0"/>
        <v>1641.01769444</v>
      </c>
      <c r="J8" s="6">
        <v>456.98194656999999</v>
      </c>
      <c r="K8" s="6">
        <v>463.10475754999993</v>
      </c>
      <c r="L8" s="6">
        <v>730.68427042000008</v>
      </c>
      <c r="M8" s="36">
        <f t="shared" si="1"/>
        <v>1650.77097454</v>
      </c>
      <c r="N8" s="6">
        <v>407.96190314999996</v>
      </c>
      <c r="O8" s="6">
        <v>523.51607626999999</v>
      </c>
      <c r="P8" s="6">
        <v>648.99187990999997</v>
      </c>
      <c r="Q8" s="36">
        <f t="shared" si="2"/>
        <v>1580.46985933</v>
      </c>
      <c r="S8" s="42"/>
    </row>
    <row r="9" spans="1:19" x14ac:dyDescent="0.2">
      <c r="A9" s="5" t="s">
        <v>24</v>
      </c>
      <c r="B9" s="6">
        <v>958.02418250000017</v>
      </c>
      <c r="C9" s="6">
        <v>1110.4888738600002</v>
      </c>
      <c r="D9" s="6">
        <v>1399.2880655400002</v>
      </c>
      <c r="E9" s="36">
        <f t="shared" si="3"/>
        <v>3467.8011219000009</v>
      </c>
      <c r="F9" s="6">
        <v>1119.5390703</v>
      </c>
      <c r="G9" s="6">
        <v>1016.9376697300002</v>
      </c>
      <c r="H9" s="6">
        <v>1447.7537525800001</v>
      </c>
      <c r="I9" s="36">
        <f t="shared" si="0"/>
        <v>3584.2304926100005</v>
      </c>
      <c r="J9" s="6">
        <v>994.62720492999995</v>
      </c>
      <c r="K9" s="6">
        <v>1195.8314887500001</v>
      </c>
      <c r="L9" s="6">
        <v>1517.0543648599999</v>
      </c>
      <c r="M9" s="36">
        <f t="shared" si="1"/>
        <v>3707.5130585400002</v>
      </c>
      <c r="N9" s="6">
        <v>1105.0290213700002</v>
      </c>
      <c r="O9" s="6">
        <v>1013.34075598</v>
      </c>
      <c r="P9" s="6">
        <v>1904.97311896</v>
      </c>
      <c r="Q9" s="36">
        <f t="shared" si="2"/>
        <v>4023.3428963100005</v>
      </c>
      <c r="S9" s="42"/>
    </row>
    <row r="10" spans="1:19" x14ac:dyDescent="0.2">
      <c r="A10" s="5" t="s">
        <v>25</v>
      </c>
      <c r="B10" s="6">
        <v>756.76337277999994</v>
      </c>
      <c r="C10" s="6">
        <v>1062.4808804700001</v>
      </c>
      <c r="D10" s="6">
        <v>1743.0789209799998</v>
      </c>
      <c r="E10" s="36">
        <f t="shared" si="3"/>
        <v>3562.3231742299995</v>
      </c>
      <c r="F10" s="6">
        <v>808.96394622000003</v>
      </c>
      <c r="G10" s="6">
        <v>853.65642259000015</v>
      </c>
      <c r="H10" s="6">
        <v>1971.2908753199999</v>
      </c>
      <c r="I10" s="36">
        <f t="shared" si="0"/>
        <v>3633.9112441300003</v>
      </c>
      <c r="J10" s="6">
        <v>954.51405986000009</v>
      </c>
      <c r="K10" s="6">
        <v>1004.5479777999999</v>
      </c>
      <c r="L10" s="6">
        <v>2010.4513884800001</v>
      </c>
      <c r="M10" s="36">
        <f t="shared" si="1"/>
        <v>3969.5134261399999</v>
      </c>
      <c r="N10" s="6">
        <v>921.31663322000009</v>
      </c>
      <c r="O10" s="6">
        <v>929.96819612000013</v>
      </c>
      <c r="P10" s="6">
        <v>1657.2961051699997</v>
      </c>
      <c r="Q10" s="36">
        <f t="shared" si="2"/>
        <v>3508.5809345099997</v>
      </c>
      <c r="S10" s="42"/>
    </row>
    <row r="11" spans="1:19" x14ac:dyDescent="0.2">
      <c r="A11" s="5" t="s">
        <v>26</v>
      </c>
      <c r="B11" s="6">
        <v>223.26156155999999</v>
      </c>
      <c r="C11" s="6">
        <v>314.63152143999997</v>
      </c>
      <c r="D11" s="6">
        <v>410.61437751</v>
      </c>
      <c r="E11" s="36">
        <f t="shared" si="3"/>
        <v>948.50746050999987</v>
      </c>
      <c r="F11" s="6">
        <v>248.20788399</v>
      </c>
      <c r="G11" s="6">
        <v>246.37519273999999</v>
      </c>
      <c r="H11" s="6">
        <v>341.33155020999999</v>
      </c>
      <c r="I11" s="36">
        <f t="shared" si="0"/>
        <v>835.91462694000006</v>
      </c>
      <c r="J11" s="6">
        <v>360.20507552000004</v>
      </c>
      <c r="K11" s="6">
        <v>318.80976150999999</v>
      </c>
      <c r="L11" s="6">
        <v>659.51361533999989</v>
      </c>
      <c r="M11" s="36">
        <f t="shared" si="1"/>
        <v>1338.52845237</v>
      </c>
      <c r="N11" s="6">
        <v>273.97303843999998</v>
      </c>
      <c r="O11" s="6">
        <v>329.46351105000002</v>
      </c>
      <c r="P11" s="6">
        <v>522.40182938000009</v>
      </c>
      <c r="Q11" s="36">
        <f t="shared" si="2"/>
        <v>1125.8383788700003</v>
      </c>
      <c r="S11" s="42"/>
    </row>
    <row r="12" spans="1:19" x14ac:dyDescent="0.2">
      <c r="A12" s="5" t="s">
        <v>27</v>
      </c>
      <c r="B12" s="6">
        <v>139.62473807000003</v>
      </c>
      <c r="C12" s="6">
        <v>205.74379777000001</v>
      </c>
      <c r="D12" s="6">
        <v>335.52739881999997</v>
      </c>
      <c r="E12" s="36">
        <f t="shared" si="3"/>
        <v>680.89593465999997</v>
      </c>
      <c r="F12" s="6">
        <v>193.33520307000001</v>
      </c>
      <c r="G12" s="6">
        <v>168.93626485999999</v>
      </c>
      <c r="H12" s="6">
        <v>377.44475116999996</v>
      </c>
      <c r="I12" s="36">
        <f t="shared" si="0"/>
        <v>739.71621909999999</v>
      </c>
      <c r="J12" s="6">
        <v>114.93697362</v>
      </c>
      <c r="K12" s="6">
        <v>209.03409490000001</v>
      </c>
      <c r="L12" s="6">
        <v>495.60114663000002</v>
      </c>
      <c r="M12" s="36">
        <f t="shared" si="1"/>
        <v>819.57221515000003</v>
      </c>
      <c r="N12" s="6">
        <v>174.01430780999996</v>
      </c>
      <c r="O12" s="6">
        <v>210.77619923</v>
      </c>
      <c r="P12" s="6">
        <v>417.7740867</v>
      </c>
      <c r="Q12" s="36">
        <f t="shared" si="2"/>
        <v>802.56459373999996</v>
      </c>
      <c r="S12" s="42"/>
    </row>
    <row r="13" spans="1:19" x14ac:dyDescent="0.2">
      <c r="A13" s="5" t="s">
        <v>28</v>
      </c>
      <c r="B13" s="6">
        <v>1640.3474361900001</v>
      </c>
      <c r="C13" s="6">
        <v>1614.83448363</v>
      </c>
      <c r="D13" s="6">
        <v>2492.3081037500001</v>
      </c>
      <c r="E13" s="36">
        <f t="shared" si="3"/>
        <v>5747.4900235700006</v>
      </c>
      <c r="F13" s="6">
        <v>1942.2770883799999</v>
      </c>
      <c r="G13" s="6">
        <v>1413.9733124500001</v>
      </c>
      <c r="H13" s="6">
        <v>2920.5660936899999</v>
      </c>
      <c r="I13" s="36">
        <f t="shared" si="0"/>
        <v>6276.8164945200006</v>
      </c>
      <c r="J13" s="6">
        <v>1716.7546435499996</v>
      </c>
      <c r="K13" s="6">
        <v>1734.9914237999999</v>
      </c>
      <c r="L13" s="6">
        <v>2902.6046100500007</v>
      </c>
      <c r="M13" s="36">
        <f t="shared" si="1"/>
        <v>6354.3506773999998</v>
      </c>
      <c r="N13" s="6">
        <v>1562.7141311599999</v>
      </c>
      <c r="O13" s="6">
        <v>1689.5131173900002</v>
      </c>
      <c r="P13" s="6">
        <v>2674.2595921000002</v>
      </c>
      <c r="Q13" s="36">
        <f t="shared" si="2"/>
        <v>5926.48684065</v>
      </c>
      <c r="S13" s="42"/>
    </row>
    <row r="14" spans="1:19" x14ac:dyDescent="0.2">
      <c r="A14" s="5" t="s">
        <v>29</v>
      </c>
      <c r="B14" s="6">
        <v>90.558823750000002</v>
      </c>
      <c r="C14" s="6">
        <v>105.18620844999998</v>
      </c>
      <c r="D14" s="6">
        <v>210.35495610000001</v>
      </c>
      <c r="E14" s="36">
        <f t="shared" si="3"/>
        <v>406.09998829999995</v>
      </c>
      <c r="F14" s="6">
        <v>99.063984810000008</v>
      </c>
      <c r="G14" s="6">
        <v>188.81260526</v>
      </c>
      <c r="H14" s="6">
        <v>241.42124835999999</v>
      </c>
      <c r="I14" s="36">
        <f t="shared" si="0"/>
        <v>529.29783842999996</v>
      </c>
      <c r="J14" s="6">
        <v>120.42834030000002</v>
      </c>
      <c r="K14" s="6">
        <v>112.78367095</v>
      </c>
      <c r="L14" s="6">
        <v>264.35242273</v>
      </c>
      <c r="M14" s="36">
        <f t="shared" si="1"/>
        <v>497.56443397999999</v>
      </c>
      <c r="N14" s="6">
        <v>112.52435542000002</v>
      </c>
      <c r="O14" s="6">
        <v>116.29362171000001</v>
      </c>
      <c r="P14" s="6">
        <v>218.76169725999998</v>
      </c>
      <c r="Q14" s="36">
        <f t="shared" si="2"/>
        <v>447.57967439000004</v>
      </c>
      <c r="S14" s="42"/>
    </row>
    <row r="15" spans="1:19" x14ac:dyDescent="0.2">
      <c r="A15" s="5" t="s">
        <v>30</v>
      </c>
      <c r="B15" s="6">
        <v>382.63250913000002</v>
      </c>
      <c r="C15" s="6">
        <v>281.83540978000002</v>
      </c>
      <c r="D15" s="6">
        <v>429.72672906000003</v>
      </c>
      <c r="E15" s="36">
        <f t="shared" si="3"/>
        <v>1094.19464797</v>
      </c>
      <c r="F15" s="6">
        <v>279.02152204000004</v>
      </c>
      <c r="G15" s="6">
        <v>281.07161489999999</v>
      </c>
      <c r="H15" s="6">
        <v>486.85730371000005</v>
      </c>
      <c r="I15" s="36">
        <f t="shared" si="0"/>
        <v>1046.95044065</v>
      </c>
      <c r="J15" s="6">
        <v>441.70433818999999</v>
      </c>
      <c r="K15" s="6">
        <v>520.01416165000001</v>
      </c>
      <c r="L15" s="6">
        <v>595.56396261999987</v>
      </c>
      <c r="M15" s="36">
        <f t="shared" si="1"/>
        <v>1557.2824624599998</v>
      </c>
      <c r="N15" s="6">
        <v>607.41904092000004</v>
      </c>
      <c r="O15" s="6">
        <v>326.4228381100001</v>
      </c>
      <c r="P15" s="6">
        <v>408.92419433000003</v>
      </c>
      <c r="Q15" s="36">
        <f t="shared" si="2"/>
        <v>1342.7660733600003</v>
      </c>
      <c r="S15" s="42"/>
    </row>
    <row r="16" spans="1:19" x14ac:dyDescent="0.2">
      <c r="A16" s="5" t="s">
        <v>31</v>
      </c>
      <c r="B16" s="6">
        <v>707.87414287000001</v>
      </c>
      <c r="C16" s="6">
        <v>718.9076622299998</v>
      </c>
      <c r="D16" s="6">
        <v>1250.9561817200001</v>
      </c>
      <c r="E16" s="36">
        <f t="shared" si="3"/>
        <v>2677.7379868200001</v>
      </c>
      <c r="F16" s="6">
        <v>1111.24815358</v>
      </c>
      <c r="G16" s="6">
        <v>532.80288055999995</v>
      </c>
      <c r="H16" s="6">
        <v>1584.0036078999999</v>
      </c>
      <c r="I16" s="36">
        <f t="shared" si="0"/>
        <v>3228.0546420399996</v>
      </c>
      <c r="J16" s="6">
        <v>728.58954939</v>
      </c>
      <c r="K16" s="6">
        <v>716.35303978999991</v>
      </c>
      <c r="L16" s="6">
        <v>1668.1439088599998</v>
      </c>
      <c r="M16" s="36">
        <f t="shared" si="1"/>
        <v>3113.0864980399997</v>
      </c>
      <c r="N16" s="6">
        <v>705.16276820000007</v>
      </c>
      <c r="O16" s="6">
        <v>877.78497823999999</v>
      </c>
      <c r="P16" s="6">
        <v>1379.5598109500002</v>
      </c>
      <c r="Q16" s="36">
        <f t="shared" si="2"/>
        <v>2962.5075573900003</v>
      </c>
      <c r="S16" s="42"/>
    </row>
    <row r="17" spans="1:19" x14ac:dyDescent="0.2">
      <c r="A17" s="5" t="s">
        <v>32</v>
      </c>
      <c r="B17" s="6">
        <v>1748.26015044</v>
      </c>
      <c r="C17" s="6">
        <v>1581.0005969400004</v>
      </c>
      <c r="D17" s="6">
        <v>2184.1108963299998</v>
      </c>
      <c r="E17" s="36">
        <f t="shared" si="3"/>
        <v>5513.3716437100002</v>
      </c>
      <c r="F17" s="6">
        <v>1721.0364511000002</v>
      </c>
      <c r="G17" s="6">
        <v>1638.1696906900002</v>
      </c>
      <c r="H17" s="6">
        <v>2417.9825062400005</v>
      </c>
      <c r="I17" s="36">
        <f t="shared" si="0"/>
        <v>5777.1886480300009</v>
      </c>
      <c r="J17" s="6">
        <v>1760.8516409599997</v>
      </c>
      <c r="K17" s="6">
        <v>1901.15928181</v>
      </c>
      <c r="L17" s="6">
        <v>2369.6476893099994</v>
      </c>
      <c r="M17" s="36">
        <f t="shared" si="1"/>
        <v>6031.6586120799984</v>
      </c>
      <c r="N17" s="6">
        <v>1629.1608484200001</v>
      </c>
      <c r="O17" s="6">
        <v>2829.2773579600002</v>
      </c>
      <c r="P17" s="6">
        <v>2281.5548524300002</v>
      </c>
      <c r="Q17" s="36">
        <f t="shared" si="2"/>
        <v>6739.9930588100005</v>
      </c>
      <c r="S17" s="42"/>
    </row>
    <row r="18" spans="1:19" x14ac:dyDescent="0.2">
      <c r="A18" s="5" t="s">
        <v>33</v>
      </c>
      <c r="B18" s="6">
        <v>1243.8671067299999</v>
      </c>
      <c r="C18" s="6">
        <v>6394.3603271700003</v>
      </c>
      <c r="D18" s="6">
        <v>3634.8015113299994</v>
      </c>
      <c r="E18" s="36">
        <f t="shared" si="3"/>
        <v>11273.02894523</v>
      </c>
      <c r="F18" s="6">
        <v>453.12722708000007</v>
      </c>
      <c r="G18" s="6">
        <v>404.19955857000008</v>
      </c>
      <c r="H18" s="6">
        <v>831.01533597999992</v>
      </c>
      <c r="I18" s="36">
        <f t="shared" si="0"/>
        <v>1688.3421216300001</v>
      </c>
      <c r="J18" s="6">
        <v>788.42959685000005</v>
      </c>
      <c r="K18" s="6">
        <v>464.11847145999997</v>
      </c>
      <c r="L18" s="6">
        <v>545.67575222000005</v>
      </c>
      <c r="M18" s="36">
        <f t="shared" si="1"/>
        <v>1798.22382053</v>
      </c>
      <c r="N18" s="6">
        <v>630.45659210000019</v>
      </c>
      <c r="O18" s="6">
        <v>482.92847236</v>
      </c>
      <c r="P18" s="6">
        <v>797.20461691000014</v>
      </c>
      <c r="Q18" s="36">
        <f t="shared" si="2"/>
        <v>1910.5896813700003</v>
      </c>
      <c r="S18" s="42"/>
    </row>
    <row r="19" spans="1:19" x14ac:dyDescent="0.2">
      <c r="A19" s="5" t="s">
        <v>34</v>
      </c>
      <c r="B19" s="6">
        <v>2187.0798622900002</v>
      </c>
      <c r="C19" s="6">
        <v>2524.1435677600002</v>
      </c>
      <c r="D19" s="6">
        <v>4501.216002780001</v>
      </c>
      <c r="E19" s="36">
        <f t="shared" si="3"/>
        <v>9212.4394328300004</v>
      </c>
      <c r="F19" s="6">
        <v>3842.2352244499998</v>
      </c>
      <c r="G19" s="6">
        <v>2657.2617001200006</v>
      </c>
      <c r="H19" s="6">
        <v>7254.2488311799998</v>
      </c>
      <c r="I19" s="36">
        <f t="shared" si="0"/>
        <v>13753.74575575</v>
      </c>
      <c r="J19" s="6">
        <v>3502.2690952599996</v>
      </c>
      <c r="K19" s="6">
        <v>2686.1186661399997</v>
      </c>
      <c r="L19" s="6">
        <v>4896.2812832300006</v>
      </c>
      <c r="M19" s="36">
        <f t="shared" si="1"/>
        <v>11084.66904463</v>
      </c>
      <c r="N19" s="6">
        <v>3032.8330294100001</v>
      </c>
      <c r="O19" s="6">
        <v>3523.75845398</v>
      </c>
      <c r="P19" s="6">
        <v>4534.4280639099998</v>
      </c>
      <c r="Q19" s="36">
        <f t="shared" si="2"/>
        <v>11091.0195473</v>
      </c>
      <c r="S19" s="42"/>
    </row>
    <row r="20" spans="1:19" x14ac:dyDescent="0.2">
      <c r="A20" s="5" t="s">
        <v>35</v>
      </c>
      <c r="B20" s="6">
        <v>177.4309791</v>
      </c>
      <c r="C20" s="6">
        <v>244.77747373000003</v>
      </c>
      <c r="D20" s="6">
        <v>344.33240613999999</v>
      </c>
      <c r="E20" s="36">
        <f t="shared" si="3"/>
        <v>766.54085897000004</v>
      </c>
      <c r="F20" s="6">
        <v>222.47166281</v>
      </c>
      <c r="G20" s="6">
        <v>108.31448823999999</v>
      </c>
      <c r="H20" s="6">
        <v>426.20585557999999</v>
      </c>
      <c r="I20" s="36">
        <f t="shared" si="0"/>
        <v>756.99200662999999</v>
      </c>
      <c r="J20" s="6">
        <v>173.39222548000001</v>
      </c>
      <c r="K20" s="6">
        <v>299.39691447000001</v>
      </c>
      <c r="L20" s="6">
        <v>494.82227826000002</v>
      </c>
      <c r="M20" s="36">
        <f t="shared" si="1"/>
        <v>967.61141821000001</v>
      </c>
      <c r="N20" s="6">
        <v>271.36866404</v>
      </c>
      <c r="O20" s="6">
        <v>290.80406759000005</v>
      </c>
      <c r="P20" s="6">
        <v>462.67776489000005</v>
      </c>
      <c r="Q20" s="36">
        <f t="shared" si="2"/>
        <v>1024.85049652</v>
      </c>
      <c r="S20" s="42"/>
    </row>
    <row r="21" spans="1:19" x14ac:dyDescent="0.2">
      <c r="A21" s="5" t="s">
        <v>36</v>
      </c>
      <c r="B21" s="6">
        <v>671.10733965000009</v>
      </c>
      <c r="C21" s="6">
        <v>584.90567331</v>
      </c>
      <c r="D21" s="6">
        <v>599.65727396</v>
      </c>
      <c r="E21" s="36">
        <f t="shared" si="3"/>
        <v>1855.6702869200003</v>
      </c>
      <c r="F21" s="6">
        <v>556.34463851999999</v>
      </c>
      <c r="G21" s="6">
        <v>1329.5549100600001</v>
      </c>
      <c r="H21" s="6">
        <v>1186.7202966299999</v>
      </c>
      <c r="I21" s="36">
        <f t="shared" si="0"/>
        <v>3072.6198452099998</v>
      </c>
      <c r="J21" s="6">
        <v>747.18153540000003</v>
      </c>
      <c r="K21" s="6">
        <v>538.87800308999999</v>
      </c>
      <c r="L21" s="6">
        <v>751.67453781999995</v>
      </c>
      <c r="M21" s="36">
        <f t="shared" si="1"/>
        <v>2037.7340763100001</v>
      </c>
      <c r="N21" s="6">
        <v>412.75030184999997</v>
      </c>
      <c r="O21" s="6">
        <v>579.72331738000003</v>
      </c>
      <c r="P21" s="6">
        <v>973.01093268000011</v>
      </c>
      <c r="Q21" s="36">
        <f t="shared" si="2"/>
        <v>1965.4845519099999</v>
      </c>
      <c r="S21" s="42"/>
    </row>
    <row r="22" spans="1:19" x14ac:dyDescent="0.2">
      <c r="A22" s="5" t="s">
        <v>37</v>
      </c>
      <c r="B22" s="6">
        <v>68.113802309999997</v>
      </c>
      <c r="C22" s="6">
        <v>79.779425189999998</v>
      </c>
      <c r="D22" s="6">
        <v>158.14315066</v>
      </c>
      <c r="E22" s="36">
        <f t="shared" si="3"/>
        <v>306.03637816000003</v>
      </c>
      <c r="F22" s="6">
        <v>91.884571900000012</v>
      </c>
      <c r="G22" s="6">
        <v>76.417297070000004</v>
      </c>
      <c r="H22" s="6">
        <v>162.50879839000001</v>
      </c>
      <c r="I22" s="36">
        <f t="shared" si="0"/>
        <v>330.81066736000002</v>
      </c>
      <c r="J22" s="6">
        <v>96.629776899999996</v>
      </c>
      <c r="K22" s="6">
        <v>96.22961042</v>
      </c>
      <c r="L22" s="6">
        <v>185.04666791999998</v>
      </c>
      <c r="M22" s="36">
        <f t="shared" si="1"/>
        <v>377.90605524</v>
      </c>
      <c r="N22" s="6">
        <v>72.289998479999994</v>
      </c>
      <c r="O22" s="6">
        <v>83.132805250000004</v>
      </c>
      <c r="P22" s="6">
        <v>150.88754137000001</v>
      </c>
      <c r="Q22" s="36">
        <f t="shared" si="2"/>
        <v>306.31034510000001</v>
      </c>
      <c r="S22" s="42"/>
    </row>
    <row r="23" spans="1:19" x14ac:dyDescent="0.2">
      <c r="A23" s="5" t="s">
        <v>38</v>
      </c>
      <c r="B23" s="6">
        <v>197.10336222999999</v>
      </c>
      <c r="C23" s="6">
        <v>213.49066181000001</v>
      </c>
      <c r="D23" s="6">
        <v>545.23740433</v>
      </c>
      <c r="E23" s="36">
        <f t="shared" si="3"/>
        <v>955.83142837000003</v>
      </c>
      <c r="F23" s="6">
        <v>265.85999452999999</v>
      </c>
      <c r="G23" s="6">
        <v>279.51169322999993</v>
      </c>
      <c r="H23" s="6">
        <v>633.61361398000008</v>
      </c>
      <c r="I23" s="36">
        <f t="shared" si="0"/>
        <v>1178.9853017400001</v>
      </c>
      <c r="J23" s="6">
        <v>250.36898832</v>
      </c>
      <c r="K23" s="6">
        <v>244.95310975000001</v>
      </c>
      <c r="L23" s="6">
        <v>694.89234963999991</v>
      </c>
      <c r="M23" s="36">
        <f t="shared" si="1"/>
        <v>1190.2144477100001</v>
      </c>
      <c r="N23" s="6">
        <v>166.33726335000003</v>
      </c>
      <c r="O23" s="6">
        <v>439.05645379999999</v>
      </c>
      <c r="P23" s="6">
        <v>570.18159034000007</v>
      </c>
      <c r="Q23" s="36">
        <f t="shared" si="2"/>
        <v>1175.5753074900001</v>
      </c>
      <c r="S23" s="42"/>
    </row>
    <row r="24" spans="1:19" x14ac:dyDescent="0.2">
      <c r="A24" s="5" t="s">
        <v>39</v>
      </c>
      <c r="B24" s="6">
        <v>715.75075775000005</v>
      </c>
      <c r="C24" s="6">
        <v>791.80696183999999</v>
      </c>
      <c r="D24" s="6">
        <v>1826.1750166999998</v>
      </c>
      <c r="E24" s="36">
        <f t="shared" si="3"/>
        <v>3333.7327362899996</v>
      </c>
      <c r="F24" s="6">
        <v>1134.8733978500002</v>
      </c>
      <c r="G24" s="6">
        <v>958.56191274000003</v>
      </c>
      <c r="H24" s="6">
        <v>1619.23256315</v>
      </c>
      <c r="I24" s="36">
        <f t="shared" si="0"/>
        <v>3712.6678737399998</v>
      </c>
      <c r="J24" s="6">
        <v>813.84684305999997</v>
      </c>
      <c r="K24" s="6">
        <v>1132.86723482</v>
      </c>
      <c r="L24" s="6">
        <v>1709.4136713100002</v>
      </c>
      <c r="M24" s="36">
        <f t="shared" si="1"/>
        <v>3656.12774919</v>
      </c>
      <c r="N24" s="6">
        <v>998.96627656999988</v>
      </c>
      <c r="O24" s="6">
        <v>1087.84342328</v>
      </c>
      <c r="P24" s="6">
        <v>1708.01732571</v>
      </c>
      <c r="Q24" s="36">
        <f t="shared" si="2"/>
        <v>3794.82702556</v>
      </c>
      <c r="S24" s="42"/>
    </row>
    <row r="25" spans="1:19" x14ac:dyDescent="0.2">
      <c r="A25" s="5" t="s">
        <v>40</v>
      </c>
      <c r="B25" s="6">
        <v>147.80970582</v>
      </c>
      <c r="C25" s="6">
        <v>135.83465043000001</v>
      </c>
      <c r="D25" s="6">
        <v>311.09737194000002</v>
      </c>
      <c r="E25" s="36">
        <f t="shared" si="3"/>
        <v>594.74172819</v>
      </c>
      <c r="F25" s="6">
        <v>183.12327630999999</v>
      </c>
      <c r="G25" s="6">
        <v>118.72593566999998</v>
      </c>
      <c r="H25" s="6">
        <v>345.87187502</v>
      </c>
      <c r="I25" s="36">
        <f t="shared" si="0"/>
        <v>647.7210869999999</v>
      </c>
      <c r="J25" s="6">
        <v>139.06995203</v>
      </c>
      <c r="K25" s="6">
        <v>106.72598622999999</v>
      </c>
      <c r="L25" s="6">
        <v>330.72677139000001</v>
      </c>
      <c r="M25" s="36">
        <f t="shared" si="1"/>
        <v>576.52270965000002</v>
      </c>
      <c r="N25" s="6">
        <v>163.77005500000001</v>
      </c>
      <c r="O25" s="6">
        <v>231.50381215999997</v>
      </c>
      <c r="P25" s="6">
        <v>360.54038516999998</v>
      </c>
      <c r="Q25" s="36">
        <f t="shared" si="2"/>
        <v>755.81425233000004</v>
      </c>
      <c r="S25" s="42"/>
    </row>
    <row r="26" spans="1:19" x14ac:dyDescent="0.2">
      <c r="A26" s="5" t="s">
        <v>41</v>
      </c>
      <c r="B26" s="6">
        <v>186.06492538999998</v>
      </c>
      <c r="C26" s="6">
        <v>214.7238691</v>
      </c>
      <c r="D26" s="6">
        <v>287.98996943000003</v>
      </c>
      <c r="E26" s="36">
        <f t="shared" si="3"/>
        <v>688.77876392000007</v>
      </c>
      <c r="F26" s="6">
        <v>190.95923521</v>
      </c>
      <c r="G26" s="6">
        <v>165.24401326</v>
      </c>
      <c r="H26" s="6">
        <v>298.71233124999998</v>
      </c>
      <c r="I26" s="36">
        <f t="shared" si="0"/>
        <v>654.91557971999998</v>
      </c>
      <c r="J26" s="6">
        <v>118.12802572999999</v>
      </c>
      <c r="K26" s="6">
        <v>134.48350390000002</v>
      </c>
      <c r="L26" s="6">
        <v>287.72794082000001</v>
      </c>
      <c r="M26" s="36">
        <f t="shared" si="1"/>
        <v>540.33947045000002</v>
      </c>
      <c r="N26" s="6">
        <v>159.08645087000002</v>
      </c>
      <c r="O26" s="6">
        <v>158.28224906</v>
      </c>
      <c r="P26" s="6">
        <v>411.06313707999999</v>
      </c>
      <c r="Q26" s="36">
        <f t="shared" si="2"/>
        <v>728.43183700999998</v>
      </c>
      <c r="S26" s="42"/>
    </row>
    <row r="27" spans="1:19" x14ac:dyDescent="0.2">
      <c r="A27" s="9" t="s">
        <v>128</v>
      </c>
      <c r="B27" s="8">
        <f t="shared" ref="B27:Q27" si="4">SUM(B4:B26)</f>
        <v>46203.024943170007</v>
      </c>
      <c r="C27" s="8">
        <f t="shared" si="4"/>
        <v>53494.488522779997</v>
      </c>
      <c r="D27" s="8">
        <f t="shared" si="4"/>
        <v>65666.275060579996</v>
      </c>
      <c r="E27" s="8">
        <f t="shared" si="4"/>
        <v>165363.78852653003</v>
      </c>
      <c r="F27" s="8">
        <f t="shared" si="4"/>
        <v>53674.400386900008</v>
      </c>
      <c r="G27" s="8">
        <f t="shared" si="4"/>
        <v>51180.949161410004</v>
      </c>
      <c r="H27" s="8">
        <f t="shared" si="4"/>
        <v>84893.037435610007</v>
      </c>
      <c r="I27" s="8">
        <f t="shared" si="4"/>
        <v>189748.38698391995</v>
      </c>
      <c r="J27" s="8">
        <f t="shared" si="4"/>
        <v>53057.768931409999</v>
      </c>
      <c r="K27" s="8">
        <f t="shared" si="4"/>
        <v>52063.240123840005</v>
      </c>
      <c r="L27" s="8">
        <f t="shared" si="4"/>
        <v>85867.567819922537</v>
      </c>
      <c r="M27" s="8">
        <f t="shared" si="4"/>
        <v>190988.57687517256</v>
      </c>
      <c r="N27" s="8">
        <f t="shared" si="4"/>
        <v>53353.819633779996</v>
      </c>
      <c r="O27" s="8">
        <f t="shared" si="4"/>
        <v>59757.490653440014</v>
      </c>
      <c r="P27" s="8">
        <f t="shared" si="4"/>
        <v>112436.33737009</v>
      </c>
      <c r="Q27" s="8">
        <f t="shared" si="4"/>
        <v>225547.64765731001</v>
      </c>
      <c r="S27" s="42"/>
    </row>
    <row r="28" spans="1:19" x14ac:dyDescent="0.2">
      <c r="A28" s="5" t="s">
        <v>42</v>
      </c>
      <c r="B28" s="6">
        <v>1114.3333333333333</v>
      </c>
      <c r="C28" s="6">
        <v>1214.0668917633336</v>
      </c>
      <c r="D28" s="6">
        <v>990.91274675000011</v>
      </c>
      <c r="E28" s="36">
        <f t="shared" si="3"/>
        <v>3319.3129718466671</v>
      </c>
      <c r="F28" s="6">
        <v>1167.6511842166667</v>
      </c>
      <c r="G28" s="6">
        <v>1159.5931677599999</v>
      </c>
      <c r="H28" s="6">
        <v>1466.1682548799997</v>
      </c>
      <c r="I28" s="36">
        <f t="shared" si="0"/>
        <v>3793.4126068566666</v>
      </c>
      <c r="J28" s="6">
        <v>1279.6053340766666</v>
      </c>
      <c r="K28" s="6">
        <v>1417.2069609933333</v>
      </c>
      <c r="L28" s="6">
        <v>1223.91102451867</v>
      </c>
      <c r="M28" s="36">
        <f t="shared" si="1"/>
        <v>3920.7233195886702</v>
      </c>
      <c r="N28" s="6">
        <v>1253.8121557566665</v>
      </c>
      <c r="O28" s="6">
        <v>0</v>
      </c>
      <c r="P28" s="6">
        <v>1557.7227519133276</v>
      </c>
      <c r="Q28" s="36">
        <f t="shared" si="2"/>
        <v>2811.534907669994</v>
      </c>
      <c r="S28" s="42"/>
    </row>
    <row r="29" spans="1:19" x14ac:dyDescent="0.2">
      <c r="A29" s="9" t="s">
        <v>127</v>
      </c>
      <c r="B29" s="8">
        <f t="shared" ref="B29:Q29" si="5">B27-B28</f>
        <v>45088.691609836671</v>
      </c>
      <c r="C29" s="8">
        <f t="shared" si="5"/>
        <v>52280.421631016667</v>
      </c>
      <c r="D29" s="8">
        <f t="shared" si="5"/>
        <v>64675.362313829995</v>
      </c>
      <c r="E29" s="8">
        <f t="shared" si="5"/>
        <v>162044.47555468336</v>
      </c>
      <c r="F29" s="8">
        <f t="shared" si="5"/>
        <v>52506.749202683342</v>
      </c>
      <c r="G29" s="8">
        <f t="shared" si="5"/>
        <v>50021.355993650002</v>
      </c>
      <c r="H29" s="8">
        <f t="shared" si="5"/>
        <v>83426.869180730006</v>
      </c>
      <c r="I29" s="8">
        <f t="shared" si="5"/>
        <v>185954.97437706328</v>
      </c>
      <c r="J29" s="8">
        <f t="shared" si="5"/>
        <v>51778.163597333332</v>
      </c>
      <c r="K29" s="8">
        <f t="shared" si="5"/>
        <v>50646.033162846674</v>
      </c>
      <c r="L29" s="8">
        <f t="shared" si="5"/>
        <v>84643.656795403862</v>
      </c>
      <c r="M29" s="8">
        <f t="shared" si="5"/>
        <v>187067.85355558389</v>
      </c>
      <c r="N29" s="8">
        <f t="shared" si="5"/>
        <v>52100.007478023326</v>
      </c>
      <c r="O29" s="8">
        <f t="shared" si="5"/>
        <v>59757.490653440014</v>
      </c>
      <c r="P29" s="8">
        <f t="shared" si="5"/>
        <v>110878.61461817667</v>
      </c>
      <c r="Q29" s="8">
        <f t="shared" si="5"/>
        <v>222736.11274964001</v>
      </c>
      <c r="S29" s="42"/>
    </row>
    <row r="30" spans="1:19" ht="14.25" x14ac:dyDescent="0.2">
      <c r="A30" s="13" t="s">
        <v>123</v>
      </c>
      <c r="F30" s="1"/>
      <c r="G30" s="1"/>
      <c r="H30" s="1"/>
      <c r="J30" s="1"/>
      <c r="K30" s="1"/>
      <c r="L30" s="1"/>
      <c r="N30" s="1"/>
      <c r="O30" s="1"/>
      <c r="P30" s="1"/>
    </row>
    <row r="31" spans="1:19" x14ac:dyDescent="0.2">
      <c r="A31" s="7"/>
      <c r="F31" s="1"/>
      <c r="G31" s="1"/>
      <c r="H31" s="1"/>
      <c r="J31" s="1"/>
      <c r="K31" s="1"/>
      <c r="L31" s="1"/>
      <c r="N31" s="1"/>
      <c r="O31" s="1"/>
      <c r="P31" s="1"/>
    </row>
    <row r="32" spans="1:19" ht="15.75" x14ac:dyDescent="0.25">
      <c r="A32" s="10" t="s">
        <v>143</v>
      </c>
      <c r="F32" s="1"/>
      <c r="G32" s="1"/>
      <c r="H32" s="1"/>
      <c r="J32" s="1"/>
      <c r="K32" s="1"/>
      <c r="L32" s="1"/>
      <c r="M32" s="14"/>
      <c r="N32" s="1"/>
      <c r="O32" s="1"/>
      <c r="P32" s="1"/>
      <c r="Q32" s="14" t="s">
        <v>141</v>
      </c>
    </row>
    <row r="33" spans="1:22" x14ac:dyDescent="0.2">
      <c r="A33" s="53" t="s">
        <v>104</v>
      </c>
      <c r="B33" s="51" t="s">
        <v>146</v>
      </c>
      <c r="C33" s="51"/>
      <c r="D33" s="51"/>
      <c r="E33" s="51"/>
      <c r="F33" s="51" t="s">
        <v>147</v>
      </c>
      <c r="G33" s="51"/>
      <c r="H33" s="51"/>
      <c r="I33" s="51"/>
      <c r="J33" s="51" t="s">
        <v>148</v>
      </c>
      <c r="K33" s="51"/>
      <c r="L33" s="51"/>
      <c r="M33" s="51"/>
      <c r="N33" s="51" t="s">
        <v>149</v>
      </c>
      <c r="O33" s="51"/>
      <c r="P33" s="51"/>
      <c r="Q33" s="51"/>
    </row>
    <row r="34" spans="1:22" x14ac:dyDescent="0.2">
      <c r="A34" s="53"/>
      <c r="B34" s="2" t="s">
        <v>94</v>
      </c>
      <c r="C34" s="2" t="s">
        <v>98</v>
      </c>
      <c r="D34" s="2" t="s">
        <v>99</v>
      </c>
      <c r="E34" s="2" t="s">
        <v>129</v>
      </c>
      <c r="F34" s="2" t="s">
        <v>130</v>
      </c>
      <c r="G34" s="2" t="s">
        <v>131</v>
      </c>
      <c r="H34" s="2" t="s">
        <v>132</v>
      </c>
      <c r="I34" s="2" t="s">
        <v>129</v>
      </c>
      <c r="J34" s="2" t="s">
        <v>133</v>
      </c>
      <c r="K34" s="2" t="s">
        <v>134</v>
      </c>
      <c r="L34" s="2" t="s">
        <v>135</v>
      </c>
      <c r="M34" s="2" t="s">
        <v>129</v>
      </c>
      <c r="N34" s="2" t="s">
        <v>136</v>
      </c>
      <c r="O34" s="2" t="s">
        <v>137</v>
      </c>
      <c r="P34" s="2" t="s">
        <v>138</v>
      </c>
      <c r="Q34" s="2" t="s">
        <v>129</v>
      </c>
    </row>
    <row r="35" spans="1:22" x14ac:dyDescent="0.2">
      <c r="A35" s="5" t="s">
        <v>19</v>
      </c>
      <c r="B35" s="6">
        <v>10518.710112999999</v>
      </c>
      <c r="C35" s="6">
        <v>11538.584018000001</v>
      </c>
      <c r="D35" s="6">
        <v>12598.431975000001</v>
      </c>
      <c r="E35" s="36">
        <f>SUM(B35:D35)</f>
        <v>34655.726106000002</v>
      </c>
      <c r="F35" s="6">
        <v>12834.9971415</v>
      </c>
      <c r="G35" s="6">
        <v>12241.3554019</v>
      </c>
      <c r="H35" s="6">
        <v>12305.64763852</v>
      </c>
      <c r="I35" s="36">
        <f t="shared" ref="I35:I63" si="6">SUM(F35:H35)</f>
        <v>37382.000181919997</v>
      </c>
      <c r="J35" s="6">
        <v>11065.253845339999</v>
      </c>
      <c r="K35" s="6">
        <v>14063.386371780001</v>
      </c>
      <c r="L35" s="6">
        <v>12942.952988000001</v>
      </c>
      <c r="M35" s="36">
        <f t="shared" ref="M35:M63" si="7">SUM(J35:L35)</f>
        <v>38071.593205120007</v>
      </c>
      <c r="N35" s="6">
        <v>14684.253624229999</v>
      </c>
      <c r="O35" s="6">
        <v>11061.489191000001</v>
      </c>
      <c r="P35" s="6">
        <v>18951.482132699999</v>
      </c>
      <c r="Q35" s="36">
        <f t="shared" ref="Q35:Q63" si="8">SUM(N35:P35)</f>
        <v>44697.224947929994</v>
      </c>
      <c r="S35" s="42"/>
      <c r="T35" s="1"/>
      <c r="U35" s="1"/>
      <c r="V35" s="1"/>
    </row>
    <row r="36" spans="1:22" x14ac:dyDescent="0.2">
      <c r="A36" s="5" t="s">
        <v>20</v>
      </c>
      <c r="B36" s="6">
        <v>5092.8404498499995</v>
      </c>
      <c r="C36" s="6">
        <v>7274.1145483500004</v>
      </c>
      <c r="D36" s="6">
        <v>6344.7561934599998</v>
      </c>
      <c r="E36" s="36">
        <f t="shared" ref="E36:E63" si="9">SUM(B36:D36)</f>
        <v>18711.711191659997</v>
      </c>
      <c r="F36" s="6">
        <v>5652.4782986499995</v>
      </c>
      <c r="G36" s="6">
        <v>5438.8960171299996</v>
      </c>
      <c r="H36" s="6">
        <v>8217.9484313100002</v>
      </c>
      <c r="I36" s="36">
        <f t="shared" si="6"/>
        <v>19309.322747089998</v>
      </c>
      <c r="J36" s="6">
        <v>12571.137931680003</v>
      </c>
      <c r="K36" s="6">
        <v>5636.861683000001</v>
      </c>
      <c r="L36" s="6">
        <v>7484.6761356999987</v>
      </c>
      <c r="M36" s="36">
        <f t="shared" si="7"/>
        <v>25692.675750380004</v>
      </c>
      <c r="N36" s="6">
        <v>7768.0874977300009</v>
      </c>
      <c r="O36" s="6">
        <v>7562.1162220100014</v>
      </c>
      <c r="P36" s="6">
        <v>13390.551665800003</v>
      </c>
      <c r="Q36" s="36">
        <f t="shared" si="8"/>
        <v>28720.755385540004</v>
      </c>
      <c r="S36" s="42"/>
      <c r="T36" s="1"/>
      <c r="U36" s="1"/>
      <c r="V36" s="1"/>
    </row>
    <row r="37" spans="1:22" x14ac:dyDescent="0.2">
      <c r="A37" s="5" t="s">
        <v>21</v>
      </c>
      <c r="B37" s="6">
        <v>3044.2613141699994</v>
      </c>
      <c r="C37" s="6">
        <v>3847.4581382300007</v>
      </c>
      <c r="D37" s="6">
        <v>2715.4410149999999</v>
      </c>
      <c r="E37" s="36">
        <f t="shared" si="9"/>
        <v>9607.1604674000009</v>
      </c>
      <c r="F37" s="6">
        <v>3029.8861879999999</v>
      </c>
      <c r="G37" s="6">
        <v>3745.7344370000001</v>
      </c>
      <c r="H37" s="6">
        <v>4082.832969</v>
      </c>
      <c r="I37" s="36">
        <f t="shared" si="6"/>
        <v>10858.453593999999</v>
      </c>
      <c r="J37" s="6">
        <v>3731.0787909999999</v>
      </c>
      <c r="K37" s="6">
        <v>3212.8526056900005</v>
      </c>
      <c r="L37" s="6">
        <v>3906.6141429999998</v>
      </c>
      <c r="M37" s="36">
        <f t="shared" si="7"/>
        <v>10850.54553969</v>
      </c>
      <c r="N37" s="6">
        <v>2935.806012</v>
      </c>
      <c r="O37" s="6">
        <v>3251.9198729999998</v>
      </c>
      <c r="P37" s="6">
        <v>3327.7225720000001</v>
      </c>
      <c r="Q37" s="36">
        <f t="shared" si="8"/>
        <v>9515.4484570000004</v>
      </c>
      <c r="S37" s="42"/>
      <c r="T37" s="1"/>
      <c r="U37" s="1"/>
      <c r="V37" s="1"/>
    </row>
    <row r="38" spans="1:22" x14ac:dyDescent="0.2">
      <c r="A38" s="5" t="s">
        <v>22</v>
      </c>
      <c r="B38" s="6">
        <v>3837.4989370799999</v>
      </c>
      <c r="C38" s="6">
        <v>5204.32626523</v>
      </c>
      <c r="D38" s="6">
        <v>5052.0492708500005</v>
      </c>
      <c r="E38" s="36">
        <f t="shared" si="9"/>
        <v>14093.87447316</v>
      </c>
      <c r="F38" s="6">
        <v>4835.8170952300006</v>
      </c>
      <c r="G38" s="6">
        <v>4836.2850408800005</v>
      </c>
      <c r="H38" s="6">
        <v>4680.9794432099989</v>
      </c>
      <c r="I38" s="36">
        <f t="shared" si="6"/>
        <v>14353.08157932</v>
      </c>
      <c r="J38" s="6">
        <v>4998.9475771100006</v>
      </c>
      <c r="K38" s="6">
        <v>4756.7819443400003</v>
      </c>
      <c r="L38" s="6">
        <v>4877.7851820100004</v>
      </c>
      <c r="M38" s="36">
        <f t="shared" si="7"/>
        <v>14633.514703460001</v>
      </c>
      <c r="N38" s="6">
        <v>4453.1005347</v>
      </c>
      <c r="O38" s="6">
        <v>4148.9216860799997</v>
      </c>
      <c r="P38" s="6">
        <v>5174.1705413</v>
      </c>
      <c r="Q38" s="36">
        <f t="shared" si="8"/>
        <v>13776.19276208</v>
      </c>
      <c r="S38" s="42"/>
      <c r="T38" s="1"/>
      <c r="U38" s="1"/>
      <c r="V38" s="1"/>
    </row>
    <row r="39" spans="1:22" x14ac:dyDescent="0.2">
      <c r="A39" s="5" t="s">
        <v>23</v>
      </c>
      <c r="B39" s="6">
        <v>156.55913030000002</v>
      </c>
      <c r="C39" s="6">
        <v>213.19952499999999</v>
      </c>
      <c r="D39" s="6">
        <v>231.84532727000001</v>
      </c>
      <c r="E39" s="36">
        <f t="shared" si="9"/>
        <v>601.60398256999997</v>
      </c>
      <c r="F39" s="6">
        <v>174.46220749</v>
      </c>
      <c r="G39" s="6">
        <v>242.22674746999999</v>
      </c>
      <c r="H39" s="6">
        <v>219.02217354000001</v>
      </c>
      <c r="I39" s="36">
        <f t="shared" si="6"/>
        <v>635.71112849999997</v>
      </c>
      <c r="J39" s="6">
        <v>230.66019538</v>
      </c>
      <c r="K39" s="6">
        <v>199.7614772</v>
      </c>
      <c r="L39" s="6">
        <v>184.375462</v>
      </c>
      <c r="M39" s="36">
        <f t="shared" si="7"/>
        <v>614.79713458000003</v>
      </c>
      <c r="N39" s="6">
        <v>137.21459899999999</v>
      </c>
      <c r="O39" s="6">
        <v>228.86215540000001</v>
      </c>
      <c r="P39" s="6">
        <v>190.150914</v>
      </c>
      <c r="Q39" s="36">
        <f t="shared" si="8"/>
        <v>556.22766840000008</v>
      </c>
      <c r="S39" s="42"/>
      <c r="T39" s="1"/>
      <c r="U39" s="1"/>
      <c r="V39" s="1"/>
    </row>
    <row r="40" spans="1:22" x14ac:dyDescent="0.2">
      <c r="A40" s="5" t="s">
        <v>24</v>
      </c>
      <c r="B40" s="6">
        <v>317.37121664999995</v>
      </c>
      <c r="C40" s="6">
        <v>411.70951290000005</v>
      </c>
      <c r="D40" s="6">
        <v>378.25576080000002</v>
      </c>
      <c r="E40" s="36">
        <f t="shared" si="9"/>
        <v>1107.3364903500001</v>
      </c>
      <c r="F40" s="6">
        <v>303.02660093999998</v>
      </c>
      <c r="G40" s="6">
        <v>390.50784876999995</v>
      </c>
      <c r="H40" s="6">
        <v>490.38609398</v>
      </c>
      <c r="I40" s="36">
        <f t="shared" si="6"/>
        <v>1183.9205436899999</v>
      </c>
      <c r="J40" s="6">
        <v>454.85391277999997</v>
      </c>
      <c r="K40" s="6">
        <v>317.11674489000001</v>
      </c>
      <c r="L40" s="6">
        <v>497.52613787000001</v>
      </c>
      <c r="M40" s="36">
        <f t="shared" si="7"/>
        <v>1269.49679554</v>
      </c>
      <c r="N40" s="6">
        <v>339.49526237999999</v>
      </c>
      <c r="O40" s="6">
        <v>431.76791595000003</v>
      </c>
      <c r="P40" s="6">
        <v>439.96811710000003</v>
      </c>
      <c r="Q40" s="36">
        <f t="shared" si="8"/>
        <v>1211.23129543</v>
      </c>
      <c r="S40" s="42"/>
      <c r="T40" s="1"/>
      <c r="U40" s="1"/>
      <c r="V40" s="1"/>
    </row>
    <row r="41" spans="1:22" x14ac:dyDescent="0.2">
      <c r="A41" s="5" t="s">
        <v>25</v>
      </c>
      <c r="B41" s="6">
        <v>622.94933965999996</v>
      </c>
      <c r="C41" s="6">
        <v>800.16791051999996</v>
      </c>
      <c r="D41" s="6">
        <v>595.79837086999999</v>
      </c>
      <c r="E41" s="36">
        <f t="shared" si="9"/>
        <v>2018.91562105</v>
      </c>
      <c r="F41" s="6">
        <v>946.42916229999992</v>
      </c>
      <c r="G41" s="6">
        <v>1045.56471771</v>
      </c>
      <c r="H41" s="6">
        <v>1019.2236484200001</v>
      </c>
      <c r="I41" s="36">
        <f t="shared" si="6"/>
        <v>3011.2175284300001</v>
      </c>
      <c r="J41" s="6">
        <v>990.44885344000011</v>
      </c>
      <c r="K41" s="6">
        <v>796.95416595999995</v>
      </c>
      <c r="L41" s="6">
        <v>750.25974960999997</v>
      </c>
      <c r="M41" s="36">
        <f t="shared" si="7"/>
        <v>2537.6627690100004</v>
      </c>
      <c r="N41" s="6">
        <v>642.24851938999996</v>
      </c>
      <c r="O41" s="6">
        <v>688.02144022000004</v>
      </c>
      <c r="P41" s="6">
        <v>1141.4784634499999</v>
      </c>
      <c r="Q41" s="36">
        <f t="shared" si="8"/>
        <v>2471.7484230600003</v>
      </c>
      <c r="S41" s="42"/>
      <c r="T41" s="1"/>
      <c r="U41" s="1"/>
      <c r="V41" s="1"/>
    </row>
    <row r="42" spans="1:22" x14ac:dyDescent="0.2">
      <c r="A42" s="5" t="s">
        <v>26</v>
      </c>
      <c r="B42" s="6">
        <v>405.68876537</v>
      </c>
      <c r="C42" s="6">
        <v>371.85306968000003</v>
      </c>
      <c r="D42" s="6">
        <v>385.38396420000004</v>
      </c>
      <c r="E42" s="36">
        <f t="shared" si="9"/>
        <v>1162.9257992500002</v>
      </c>
      <c r="F42" s="6">
        <v>396.73676286</v>
      </c>
      <c r="G42" s="6">
        <v>409.12519078999998</v>
      </c>
      <c r="H42" s="6">
        <v>419.30033200999998</v>
      </c>
      <c r="I42" s="36">
        <f t="shared" si="6"/>
        <v>1225.16228566</v>
      </c>
      <c r="J42" s="6">
        <v>412.29069353</v>
      </c>
      <c r="K42" s="6">
        <v>449.96945935000002</v>
      </c>
      <c r="L42" s="6">
        <v>411.92819530999998</v>
      </c>
      <c r="M42" s="36">
        <f t="shared" si="7"/>
        <v>1274.1883481899999</v>
      </c>
      <c r="N42" s="6">
        <v>375.57476798000005</v>
      </c>
      <c r="O42" s="6">
        <v>391.48665177999999</v>
      </c>
      <c r="P42" s="6">
        <v>407.46193389000001</v>
      </c>
      <c r="Q42" s="36">
        <f t="shared" si="8"/>
        <v>1174.52335365</v>
      </c>
      <c r="S42" s="42"/>
      <c r="T42" s="1"/>
      <c r="U42" s="1"/>
      <c r="V42" s="1"/>
    </row>
    <row r="43" spans="1:22" x14ac:dyDescent="0.2">
      <c r="A43" s="5" t="s">
        <v>27</v>
      </c>
      <c r="B43" s="6">
        <v>113.60779307</v>
      </c>
      <c r="C43" s="6">
        <v>153.75974309</v>
      </c>
      <c r="D43" s="6">
        <v>120.49950084999999</v>
      </c>
      <c r="E43" s="36">
        <f t="shared" si="9"/>
        <v>387.86703700999999</v>
      </c>
      <c r="F43" s="6">
        <v>130.03729354999999</v>
      </c>
      <c r="G43" s="6">
        <v>160.34557335</v>
      </c>
      <c r="H43" s="6">
        <v>166.84296128</v>
      </c>
      <c r="I43" s="36">
        <f t="shared" si="6"/>
        <v>457.22582817999995</v>
      </c>
      <c r="J43" s="6">
        <v>116.68893908</v>
      </c>
      <c r="K43" s="6">
        <v>118.13059275000001</v>
      </c>
      <c r="L43" s="6">
        <v>190.06735992000003</v>
      </c>
      <c r="M43" s="36">
        <f t="shared" si="7"/>
        <v>424.88689175000002</v>
      </c>
      <c r="N43" s="6">
        <v>141.98348432999998</v>
      </c>
      <c r="O43" s="6">
        <v>157.73791503999999</v>
      </c>
      <c r="P43" s="6">
        <v>198.22574656999998</v>
      </c>
      <c r="Q43" s="36">
        <f t="shared" si="8"/>
        <v>497.94714593999993</v>
      </c>
      <c r="S43" s="42"/>
      <c r="T43" s="1"/>
      <c r="U43" s="1"/>
      <c r="V43" s="1"/>
    </row>
    <row r="44" spans="1:22" x14ac:dyDescent="0.2">
      <c r="A44" s="5" t="s">
        <v>28</v>
      </c>
      <c r="B44" s="6">
        <v>978.68697209000004</v>
      </c>
      <c r="C44" s="6">
        <v>850.78069677999997</v>
      </c>
      <c r="D44" s="6">
        <v>1014.71189438</v>
      </c>
      <c r="E44" s="36">
        <f t="shared" si="9"/>
        <v>2844.1795632500002</v>
      </c>
      <c r="F44" s="6">
        <v>1075.64740351</v>
      </c>
      <c r="G44" s="6">
        <v>1014.4408761000002</v>
      </c>
      <c r="H44" s="6">
        <v>1032.1118127</v>
      </c>
      <c r="I44" s="36">
        <f t="shared" si="6"/>
        <v>3122.2000923100004</v>
      </c>
      <c r="J44" s="6">
        <v>1187.9552906799997</v>
      </c>
      <c r="K44" s="6">
        <v>1023.88564043</v>
      </c>
      <c r="L44" s="6">
        <v>1058.94482335</v>
      </c>
      <c r="M44" s="36">
        <f t="shared" si="7"/>
        <v>3270.7857544599992</v>
      </c>
      <c r="N44" s="6">
        <v>916.59773929999994</v>
      </c>
      <c r="O44" s="6">
        <v>1223.8859606829999</v>
      </c>
      <c r="P44" s="6">
        <v>1224.41781335</v>
      </c>
      <c r="Q44" s="36">
        <f t="shared" si="8"/>
        <v>3364.9015133329999</v>
      </c>
      <c r="S44" s="42"/>
      <c r="T44" s="1"/>
      <c r="U44" s="1"/>
      <c r="V44" s="1"/>
    </row>
    <row r="45" spans="1:22" x14ac:dyDescent="0.2">
      <c r="A45" s="5" t="s">
        <v>29</v>
      </c>
      <c r="B45" s="6">
        <v>36.801439000000002</v>
      </c>
      <c r="C45" s="6">
        <v>52.927765999999998</v>
      </c>
      <c r="D45" s="6">
        <v>49.905779719999998</v>
      </c>
      <c r="E45" s="36">
        <f t="shared" si="9"/>
        <v>139.63498472000001</v>
      </c>
      <c r="F45" s="6">
        <v>123.21874428</v>
      </c>
      <c r="G45" s="6">
        <v>62.147987000000001</v>
      </c>
      <c r="H45" s="6">
        <v>129.88751862999999</v>
      </c>
      <c r="I45" s="36">
        <f t="shared" si="6"/>
        <v>315.25424991</v>
      </c>
      <c r="J45" s="6">
        <v>57.245199230000004</v>
      </c>
      <c r="K45" s="6">
        <v>188.78209799999999</v>
      </c>
      <c r="L45" s="6">
        <v>133.01211549999999</v>
      </c>
      <c r="M45" s="36">
        <f t="shared" si="7"/>
        <v>379.03941272999998</v>
      </c>
      <c r="N45" s="6">
        <v>159.7384466</v>
      </c>
      <c r="O45" s="6">
        <v>53.922929200000006</v>
      </c>
      <c r="P45" s="6">
        <v>193.0656314</v>
      </c>
      <c r="Q45" s="36">
        <f t="shared" si="8"/>
        <v>406.7270072</v>
      </c>
      <c r="S45" s="42"/>
      <c r="T45" s="1"/>
      <c r="U45" s="1"/>
      <c r="V45" s="1"/>
    </row>
    <row r="46" spans="1:22" x14ac:dyDescent="0.2">
      <c r="A46" s="5" t="s">
        <v>30</v>
      </c>
      <c r="B46" s="6">
        <v>305.77026318000003</v>
      </c>
      <c r="C46" s="6">
        <v>438.48469003999998</v>
      </c>
      <c r="D46" s="6">
        <v>382.04390867000001</v>
      </c>
      <c r="E46" s="36">
        <f t="shared" si="9"/>
        <v>1126.2988618900001</v>
      </c>
      <c r="F46" s="6">
        <v>275.16629363999999</v>
      </c>
      <c r="G46" s="6">
        <v>257.62631957999997</v>
      </c>
      <c r="H46" s="6">
        <v>303.65321904000001</v>
      </c>
      <c r="I46" s="36">
        <f t="shared" si="6"/>
        <v>836.44583226000009</v>
      </c>
      <c r="J46" s="6">
        <v>263.70365171000003</v>
      </c>
      <c r="K46" s="6">
        <v>287.52197977999998</v>
      </c>
      <c r="L46" s="6">
        <v>329.22294190999997</v>
      </c>
      <c r="M46" s="36">
        <f t="shared" si="7"/>
        <v>880.44857339999999</v>
      </c>
      <c r="N46" s="6">
        <v>194.38965164999996</v>
      </c>
      <c r="O46" s="6">
        <v>289.89547482999996</v>
      </c>
      <c r="P46" s="6">
        <v>299.83347925999999</v>
      </c>
      <c r="Q46" s="36">
        <f t="shared" si="8"/>
        <v>784.11860573999991</v>
      </c>
      <c r="S46" s="42"/>
      <c r="T46" s="1"/>
      <c r="U46" s="1"/>
      <c r="V46" s="1"/>
    </row>
    <row r="47" spans="1:22" x14ac:dyDescent="0.2">
      <c r="A47" s="5" t="s">
        <v>31</v>
      </c>
      <c r="B47" s="6">
        <v>739.64544282000008</v>
      </c>
      <c r="C47" s="6">
        <v>863.27519499000005</v>
      </c>
      <c r="D47" s="6">
        <v>748.44671614999993</v>
      </c>
      <c r="E47" s="36">
        <f t="shared" si="9"/>
        <v>2351.3673539600004</v>
      </c>
      <c r="F47" s="6">
        <v>1033.7160683</v>
      </c>
      <c r="G47" s="6">
        <v>942.93007687999989</v>
      </c>
      <c r="H47" s="6">
        <v>830.76033228999995</v>
      </c>
      <c r="I47" s="36">
        <f t="shared" si="6"/>
        <v>2807.40647747</v>
      </c>
      <c r="J47" s="6">
        <v>747.60422086000005</v>
      </c>
      <c r="K47" s="6">
        <v>704.96912270000007</v>
      </c>
      <c r="L47" s="6">
        <v>572.35536413</v>
      </c>
      <c r="M47" s="36">
        <f t="shared" si="7"/>
        <v>2024.92870769</v>
      </c>
      <c r="N47" s="6">
        <v>877.17601763000005</v>
      </c>
      <c r="O47" s="6">
        <v>734.48565185999985</v>
      </c>
      <c r="P47" s="6">
        <v>833.65851252999994</v>
      </c>
      <c r="Q47" s="36">
        <f t="shared" si="8"/>
        <v>2445.3201820199997</v>
      </c>
      <c r="S47" s="42"/>
      <c r="T47" s="1"/>
      <c r="U47" s="1"/>
      <c r="V47" s="1"/>
    </row>
    <row r="48" spans="1:22" x14ac:dyDescent="0.2">
      <c r="A48" s="5" t="s">
        <v>32</v>
      </c>
      <c r="B48" s="6">
        <v>499.76118277999996</v>
      </c>
      <c r="C48" s="6">
        <v>631.20861310999999</v>
      </c>
      <c r="D48" s="6">
        <v>831.22014121000007</v>
      </c>
      <c r="E48" s="36">
        <f t="shared" si="9"/>
        <v>1962.1899371</v>
      </c>
      <c r="F48" s="6">
        <v>445.03932050999998</v>
      </c>
      <c r="G48" s="6">
        <v>533.94152915999996</v>
      </c>
      <c r="H48" s="6">
        <v>703.58850143000006</v>
      </c>
      <c r="I48" s="36">
        <f t="shared" si="6"/>
        <v>1682.5693510999999</v>
      </c>
      <c r="J48" s="6">
        <v>639.30859115999999</v>
      </c>
      <c r="K48" s="6">
        <v>541.99557414000003</v>
      </c>
      <c r="L48" s="6">
        <v>687.52099697000006</v>
      </c>
      <c r="M48" s="36">
        <f t="shared" si="7"/>
        <v>1868.82516227</v>
      </c>
      <c r="N48" s="6">
        <v>473.71154158000002</v>
      </c>
      <c r="O48" s="6">
        <v>737.84377757999994</v>
      </c>
      <c r="P48" s="6">
        <v>3291.4155902500002</v>
      </c>
      <c r="Q48" s="36">
        <f t="shared" si="8"/>
        <v>4502.9709094099999</v>
      </c>
      <c r="S48" s="42"/>
      <c r="T48" s="1"/>
      <c r="U48" s="1"/>
      <c r="V48" s="1"/>
    </row>
    <row r="49" spans="1:22" x14ac:dyDescent="0.2">
      <c r="A49" s="5" t="s">
        <v>33</v>
      </c>
      <c r="B49" s="6">
        <v>297.17219395000001</v>
      </c>
      <c r="C49" s="6">
        <v>209.78229794999999</v>
      </c>
      <c r="D49" s="6">
        <v>139.44565069999999</v>
      </c>
      <c r="E49" s="36">
        <f t="shared" si="9"/>
        <v>646.40014259999998</v>
      </c>
      <c r="F49" s="6">
        <v>350.07838193999993</v>
      </c>
      <c r="G49" s="6">
        <v>311.18493281000002</v>
      </c>
      <c r="H49" s="6">
        <v>263.05478400999999</v>
      </c>
      <c r="I49" s="36">
        <f t="shared" si="6"/>
        <v>924.31809875999988</v>
      </c>
      <c r="J49" s="6">
        <v>198.98278138000001</v>
      </c>
      <c r="K49" s="6">
        <v>275.72436761</v>
      </c>
      <c r="L49" s="6">
        <v>252.05286801999998</v>
      </c>
      <c r="M49" s="36">
        <f t="shared" si="7"/>
        <v>726.76001700999996</v>
      </c>
      <c r="N49" s="6">
        <v>203.54317715000002</v>
      </c>
      <c r="O49" s="6">
        <v>257.64930767000004</v>
      </c>
      <c r="P49" s="6">
        <v>159.44406173000002</v>
      </c>
      <c r="Q49" s="36">
        <f t="shared" si="8"/>
        <v>620.63654655000005</v>
      </c>
      <c r="S49" s="42"/>
      <c r="T49" s="1"/>
      <c r="U49" s="1"/>
      <c r="V49" s="1"/>
    </row>
    <row r="50" spans="1:22" x14ac:dyDescent="0.2">
      <c r="A50" s="5" t="s">
        <v>34</v>
      </c>
      <c r="B50" s="6">
        <v>1396.21512846</v>
      </c>
      <c r="C50" s="6">
        <v>1409.56324215</v>
      </c>
      <c r="D50" s="6">
        <v>1358.93415308</v>
      </c>
      <c r="E50" s="36">
        <f t="shared" si="9"/>
        <v>4164.7125236900001</v>
      </c>
      <c r="F50" s="6">
        <v>1317.9983934499999</v>
      </c>
      <c r="G50" s="6">
        <v>1978.9142031699998</v>
      </c>
      <c r="H50" s="6">
        <v>1460.7258007299999</v>
      </c>
      <c r="I50" s="36">
        <f t="shared" si="6"/>
        <v>4757.6383973499997</v>
      </c>
      <c r="J50" s="6">
        <v>1586.3995641000004</v>
      </c>
      <c r="K50" s="6">
        <v>1489.6382470000003</v>
      </c>
      <c r="L50" s="6">
        <v>1391.0855976600001</v>
      </c>
      <c r="M50" s="36">
        <f t="shared" si="7"/>
        <v>4467.1234087600005</v>
      </c>
      <c r="N50" s="6">
        <v>1448.5027719099999</v>
      </c>
      <c r="O50" s="6">
        <v>1953.0608995</v>
      </c>
      <c r="P50" s="6">
        <v>1469.53416851</v>
      </c>
      <c r="Q50" s="36">
        <f t="shared" si="8"/>
        <v>4871.0978399200003</v>
      </c>
      <c r="S50" s="42"/>
      <c r="T50" s="1"/>
      <c r="U50" s="1"/>
      <c r="V50" s="1"/>
    </row>
    <row r="51" spans="1:22" x14ac:dyDescent="0.2">
      <c r="A51" s="5" t="s">
        <v>35</v>
      </c>
      <c r="B51" s="6">
        <v>84.201194340000001</v>
      </c>
      <c r="C51" s="6">
        <v>186.12697878</v>
      </c>
      <c r="D51" s="6">
        <v>170.72452200000001</v>
      </c>
      <c r="E51" s="36">
        <f t="shared" si="9"/>
        <v>441.05269511999995</v>
      </c>
      <c r="F51" s="6">
        <v>224.88895656</v>
      </c>
      <c r="G51" s="6">
        <v>217.06009437</v>
      </c>
      <c r="H51" s="6">
        <v>163.05904325999998</v>
      </c>
      <c r="I51" s="36">
        <f t="shared" si="6"/>
        <v>605.00809418999995</v>
      </c>
      <c r="J51" s="6">
        <v>171.39260357999999</v>
      </c>
      <c r="K51" s="6">
        <v>166.02780146999999</v>
      </c>
      <c r="L51" s="6">
        <v>128.56827163</v>
      </c>
      <c r="M51" s="36">
        <f t="shared" si="7"/>
        <v>465.98867668000003</v>
      </c>
      <c r="N51" s="6">
        <v>145.34832698</v>
      </c>
      <c r="O51" s="6">
        <v>158.11968011000002</v>
      </c>
      <c r="P51" s="6">
        <v>147.83287836000002</v>
      </c>
      <c r="Q51" s="36">
        <f t="shared" si="8"/>
        <v>451.30088545000001</v>
      </c>
      <c r="S51" s="42"/>
      <c r="T51" s="1"/>
      <c r="U51" s="1"/>
      <c r="V51" s="1"/>
    </row>
    <row r="52" spans="1:22" x14ac:dyDescent="0.2">
      <c r="A52" s="5" t="s">
        <v>36</v>
      </c>
      <c r="B52" s="6">
        <v>197.04722544999998</v>
      </c>
      <c r="C52" s="6">
        <v>897.19258099000001</v>
      </c>
      <c r="D52" s="6">
        <v>295.36279105</v>
      </c>
      <c r="E52" s="36">
        <f t="shared" si="9"/>
        <v>1389.6025974899999</v>
      </c>
      <c r="F52" s="6">
        <v>283.69333544</v>
      </c>
      <c r="G52" s="6">
        <v>195.75098829000001</v>
      </c>
      <c r="H52" s="6">
        <v>296.85649295999997</v>
      </c>
      <c r="I52" s="36">
        <f t="shared" si="6"/>
        <v>776.30081668999992</v>
      </c>
      <c r="J52" s="6">
        <v>355.16723903000002</v>
      </c>
      <c r="K52" s="6">
        <v>364.25525371999998</v>
      </c>
      <c r="L52" s="6">
        <v>365.42058055000001</v>
      </c>
      <c r="M52" s="36">
        <f t="shared" si="7"/>
        <v>1084.8430733</v>
      </c>
      <c r="N52" s="6">
        <v>346.55416239000004</v>
      </c>
      <c r="O52" s="6">
        <v>473.73973849000004</v>
      </c>
      <c r="P52" s="6">
        <v>483.68589366999998</v>
      </c>
      <c r="Q52" s="36">
        <f t="shared" si="8"/>
        <v>1303.9797945500002</v>
      </c>
      <c r="S52" s="42"/>
      <c r="T52" s="1"/>
      <c r="U52" s="1"/>
      <c r="V52" s="1"/>
    </row>
    <row r="53" spans="1:22" x14ac:dyDescent="0.2">
      <c r="A53" s="5" t="s">
        <v>37</v>
      </c>
      <c r="B53" s="6">
        <v>78.569281000000004</v>
      </c>
      <c r="C53" s="6">
        <v>104.525429</v>
      </c>
      <c r="D53" s="6">
        <v>127.5681285</v>
      </c>
      <c r="E53" s="36">
        <f t="shared" si="9"/>
        <v>310.66283850000002</v>
      </c>
      <c r="F53" s="6">
        <v>105.98343914</v>
      </c>
      <c r="G53" s="6">
        <v>123.57815004999999</v>
      </c>
      <c r="H53" s="6">
        <v>113.86112437999999</v>
      </c>
      <c r="I53" s="36">
        <f t="shared" si="6"/>
        <v>343.42271356999998</v>
      </c>
      <c r="J53" s="6">
        <v>120.16502199999999</v>
      </c>
      <c r="K53" s="6">
        <v>129.32392100000001</v>
      </c>
      <c r="L53" s="6">
        <v>97.571605099999999</v>
      </c>
      <c r="M53" s="36">
        <f t="shared" si="7"/>
        <v>347.06054810000001</v>
      </c>
      <c r="N53" s="6">
        <v>102.34089582999999</v>
      </c>
      <c r="O53" s="6">
        <v>132.475651</v>
      </c>
      <c r="P53" s="6">
        <v>107.43675107999999</v>
      </c>
      <c r="Q53" s="36">
        <f t="shared" si="8"/>
        <v>342.25329791000001</v>
      </c>
      <c r="S53" s="42"/>
      <c r="T53" s="1"/>
      <c r="U53" s="1"/>
      <c r="V53" s="1"/>
    </row>
    <row r="54" spans="1:22" x14ac:dyDescent="0.2">
      <c r="A54" s="5" t="s">
        <v>38</v>
      </c>
      <c r="B54" s="6">
        <v>302.54714419999999</v>
      </c>
      <c r="C54" s="6">
        <v>303.36478572000004</v>
      </c>
      <c r="D54" s="6">
        <v>372.00287487000003</v>
      </c>
      <c r="E54" s="36">
        <f t="shared" si="9"/>
        <v>977.91480479000006</v>
      </c>
      <c r="F54" s="6">
        <v>361.3909678</v>
      </c>
      <c r="G54" s="6">
        <v>390.01197778999995</v>
      </c>
      <c r="H54" s="6">
        <v>393.87542653999998</v>
      </c>
      <c r="I54" s="36">
        <f t="shared" si="6"/>
        <v>1145.27837213</v>
      </c>
      <c r="J54" s="6">
        <v>383.87792935000004</v>
      </c>
      <c r="K54" s="6">
        <v>315.88928560000005</v>
      </c>
      <c r="L54" s="6">
        <v>318.64168308000006</v>
      </c>
      <c r="M54" s="36">
        <f t="shared" si="7"/>
        <v>1018.4088980300003</v>
      </c>
      <c r="N54" s="6">
        <v>272.04496202999997</v>
      </c>
      <c r="O54" s="6">
        <v>355.12733910000003</v>
      </c>
      <c r="P54" s="6">
        <v>409.91459029999993</v>
      </c>
      <c r="Q54" s="36">
        <f t="shared" si="8"/>
        <v>1037.0868914299999</v>
      </c>
      <c r="S54" s="42"/>
      <c r="T54" s="1"/>
      <c r="U54" s="1"/>
      <c r="V54" s="1"/>
    </row>
    <row r="55" spans="1:22" x14ac:dyDescent="0.2">
      <c r="A55" s="5" t="s">
        <v>39</v>
      </c>
      <c r="B55" s="6">
        <v>637.96431333999988</v>
      </c>
      <c r="C55" s="6">
        <v>915.14795876999995</v>
      </c>
      <c r="D55" s="6">
        <v>840.47452117000012</v>
      </c>
      <c r="E55" s="36">
        <f t="shared" si="9"/>
        <v>2393.5867932800002</v>
      </c>
      <c r="F55" s="6">
        <v>830.99993594000011</v>
      </c>
      <c r="G55" s="6">
        <v>788.21711333999997</v>
      </c>
      <c r="H55" s="6">
        <v>797.13670826999999</v>
      </c>
      <c r="I55" s="36">
        <f t="shared" si="6"/>
        <v>2416.35375755</v>
      </c>
      <c r="J55" s="6">
        <v>1033.6732690600002</v>
      </c>
      <c r="K55" s="6">
        <v>831.31315307999989</v>
      </c>
      <c r="L55" s="6">
        <v>1023.6110493399999</v>
      </c>
      <c r="M55" s="36">
        <f t="shared" si="7"/>
        <v>2888.59747148</v>
      </c>
      <c r="N55" s="6">
        <v>951.05769305000013</v>
      </c>
      <c r="O55" s="6">
        <v>1443.8588409600002</v>
      </c>
      <c r="P55" s="6">
        <v>1456.0560874499999</v>
      </c>
      <c r="Q55" s="36">
        <f t="shared" si="8"/>
        <v>3850.9726214600005</v>
      </c>
      <c r="S55" s="42"/>
      <c r="T55" s="1"/>
      <c r="U55" s="1"/>
      <c r="V55" s="1"/>
    </row>
    <row r="56" spans="1:22" x14ac:dyDescent="0.2">
      <c r="A56" s="5" t="s">
        <v>40</v>
      </c>
      <c r="B56" s="6">
        <v>79.264211000000003</v>
      </c>
      <c r="C56" s="6">
        <v>103.910511</v>
      </c>
      <c r="D56" s="6">
        <v>133.23345800000001</v>
      </c>
      <c r="E56" s="36">
        <f t="shared" si="9"/>
        <v>316.40818000000002</v>
      </c>
      <c r="F56" s="6">
        <v>100.0620005</v>
      </c>
      <c r="G56" s="6">
        <v>101.90577999999999</v>
      </c>
      <c r="H56" s="6">
        <v>93.98348</v>
      </c>
      <c r="I56" s="36">
        <f t="shared" si="6"/>
        <v>295.95126049999999</v>
      </c>
      <c r="J56" s="6">
        <v>110.166776</v>
      </c>
      <c r="K56" s="6">
        <v>102.811527</v>
      </c>
      <c r="L56" s="6">
        <v>113.02662100000001</v>
      </c>
      <c r="M56" s="36">
        <f t="shared" si="7"/>
        <v>326.00492399999996</v>
      </c>
      <c r="N56" s="6">
        <v>82.821100439999995</v>
      </c>
      <c r="O56" s="6">
        <v>90.849936999999997</v>
      </c>
      <c r="P56" s="6">
        <v>133.0596674</v>
      </c>
      <c r="Q56" s="36">
        <f t="shared" si="8"/>
        <v>306.73070483999999</v>
      </c>
      <c r="S56" s="42"/>
      <c r="T56" s="1"/>
      <c r="U56" s="1"/>
      <c r="V56" s="1"/>
    </row>
    <row r="57" spans="1:22" x14ac:dyDescent="0.2">
      <c r="A57" s="5" t="s">
        <v>41</v>
      </c>
      <c r="B57" s="6">
        <v>87.751446349999995</v>
      </c>
      <c r="C57" s="6">
        <v>232.50152378000001</v>
      </c>
      <c r="D57" s="6">
        <v>236.31223661000001</v>
      </c>
      <c r="E57" s="36">
        <f t="shared" si="9"/>
        <v>556.56520674000001</v>
      </c>
      <c r="F57" s="6">
        <v>211.65445894999999</v>
      </c>
      <c r="G57" s="6">
        <v>181.03334250999998</v>
      </c>
      <c r="H57" s="6">
        <v>226.05460400000001</v>
      </c>
      <c r="I57" s="36">
        <f t="shared" si="6"/>
        <v>618.74240545999999</v>
      </c>
      <c r="J57" s="6">
        <v>142.84461228999999</v>
      </c>
      <c r="K57" s="6">
        <v>140.38140963999999</v>
      </c>
      <c r="L57" s="6">
        <v>215.79805972</v>
      </c>
      <c r="M57" s="36">
        <f t="shared" si="7"/>
        <v>499.02408164999997</v>
      </c>
      <c r="N57" s="6">
        <v>123.53736221</v>
      </c>
      <c r="O57" s="6">
        <v>104.742102</v>
      </c>
      <c r="P57" s="6">
        <v>97.771118970000003</v>
      </c>
      <c r="Q57" s="36">
        <f t="shared" si="8"/>
        <v>326.05058317999999</v>
      </c>
      <c r="S57" s="42"/>
      <c r="T57" s="1"/>
      <c r="U57" s="1"/>
      <c r="V57" s="1"/>
    </row>
    <row r="58" spans="1:22" x14ac:dyDescent="0.2">
      <c r="A58" s="9" t="s">
        <v>128</v>
      </c>
      <c r="B58" s="8">
        <f t="shared" ref="B58:Q58" si="10">SUM(B35:B57)</f>
        <v>29830.884497109997</v>
      </c>
      <c r="C58" s="8">
        <f t="shared" si="10"/>
        <v>37013.965000060001</v>
      </c>
      <c r="D58" s="8">
        <f t="shared" si="10"/>
        <v>35122.84815441</v>
      </c>
      <c r="E58" s="8">
        <f t="shared" si="10"/>
        <v>101967.69765157999</v>
      </c>
      <c r="F58" s="8">
        <f t="shared" si="10"/>
        <v>35043.408450479998</v>
      </c>
      <c r="G58" s="8">
        <f t="shared" si="10"/>
        <v>35608.784346049993</v>
      </c>
      <c r="H58" s="8">
        <f t="shared" si="10"/>
        <v>38410.792539509996</v>
      </c>
      <c r="I58" s="8">
        <f t="shared" si="10"/>
        <v>109062.98533603997</v>
      </c>
      <c r="J58" s="8">
        <v>41569.84748977</v>
      </c>
      <c r="K58" s="8">
        <v>36114.334426130015</v>
      </c>
      <c r="L58" s="8">
        <v>37933.017931380004</v>
      </c>
      <c r="M58" s="8">
        <f t="shared" si="10"/>
        <v>115617.19984728003</v>
      </c>
      <c r="N58" s="8">
        <f t="shared" si="10"/>
        <v>37775.128150490003</v>
      </c>
      <c r="O58" s="8">
        <f t="shared" si="10"/>
        <v>35931.980340463</v>
      </c>
      <c r="P58" s="8">
        <f t="shared" si="10"/>
        <v>53528.338331070001</v>
      </c>
      <c r="Q58" s="8">
        <f t="shared" si="10"/>
        <v>127235.44682202296</v>
      </c>
      <c r="S58" s="42"/>
      <c r="T58" s="1"/>
      <c r="U58" s="1"/>
      <c r="V58" s="1"/>
    </row>
    <row r="59" spans="1:22" x14ac:dyDescent="0.2">
      <c r="A59" s="5" t="s">
        <v>68</v>
      </c>
      <c r="B59" s="6">
        <v>3220.3</v>
      </c>
      <c r="C59" s="6">
        <v>3220.3</v>
      </c>
      <c r="D59" s="6">
        <v>3220.3</v>
      </c>
      <c r="E59" s="36">
        <f t="shared" si="9"/>
        <v>9660.9000000000015</v>
      </c>
      <c r="F59" s="6">
        <v>3220.3</v>
      </c>
      <c r="G59" s="6">
        <v>3220.3</v>
      </c>
      <c r="H59" s="6">
        <v>3220.3</v>
      </c>
      <c r="I59" s="36">
        <f t="shared" si="6"/>
        <v>9660.9000000000015</v>
      </c>
      <c r="J59" s="6">
        <v>3220.3</v>
      </c>
      <c r="K59" s="6">
        <v>3268.9900000000002</v>
      </c>
      <c r="L59" s="6">
        <v>3268.9900000000002</v>
      </c>
      <c r="M59" s="36">
        <f t="shared" si="7"/>
        <v>9758.2800000000007</v>
      </c>
      <c r="N59" s="6">
        <v>3268.9900000000002</v>
      </c>
      <c r="O59" s="6">
        <v>3977.6900000000005</v>
      </c>
      <c r="P59" s="6">
        <v>17972.745099566571</v>
      </c>
      <c r="Q59" s="36">
        <f t="shared" si="8"/>
        <v>25219.425099566572</v>
      </c>
      <c r="S59" s="42"/>
      <c r="T59" s="1"/>
      <c r="U59" s="1"/>
      <c r="V59" s="1"/>
    </row>
    <row r="60" spans="1:22" x14ac:dyDescent="0.2">
      <c r="A60" s="5" t="s">
        <v>155</v>
      </c>
      <c r="B60" s="6">
        <v>703.07999999999993</v>
      </c>
      <c r="C60" s="6">
        <v>829.15</v>
      </c>
      <c r="D60" s="6">
        <v>1060.5150968999999</v>
      </c>
      <c r="E60" s="36">
        <f t="shared" si="9"/>
        <v>2592.7450969000001</v>
      </c>
      <c r="F60" s="6">
        <v>865.00840374000006</v>
      </c>
      <c r="G60" s="6">
        <v>1151.08273457</v>
      </c>
      <c r="H60" s="6">
        <v>879.55200000000002</v>
      </c>
      <c r="I60" s="36"/>
      <c r="J60" s="6">
        <v>1196.4176735399999</v>
      </c>
      <c r="K60" s="6">
        <v>920.7834552999999</v>
      </c>
      <c r="L60" s="6">
        <v>829.8</v>
      </c>
      <c r="M60" s="36"/>
      <c r="N60" s="6">
        <v>686.6</v>
      </c>
      <c r="O60" s="6">
        <v>882.6</v>
      </c>
      <c r="P60" s="6">
        <v>769.9</v>
      </c>
      <c r="Q60" s="36">
        <f t="shared" si="8"/>
        <v>2339.1</v>
      </c>
      <c r="S60" s="42"/>
      <c r="T60" s="1"/>
      <c r="U60" s="1"/>
      <c r="V60" s="1"/>
    </row>
    <row r="61" spans="1:22" x14ac:dyDescent="0.2">
      <c r="A61" s="9" t="s">
        <v>127</v>
      </c>
      <c r="B61" s="8">
        <f>B58-B59-B60</f>
        <v>25907.50449711</v>
      </c>
      <c r="C61" s="8">
        <f>C58-C59-C60</f>
        <v>32964.515000059997</v>
      </c>
      <c r="D61" s="8">
        <f>D58-D59-D60</f>
        <v>30842.033057510002</v>
      </c>
      <c r="E61" s="8">
        <f t="shared" ref="E61:Q61" si="11">E58-E59-E60</f>
        <v>89714.052554679976</v>
      </c>
      <c r="F61" s="8">
        <f t="shared" si="11"/>
        <v>30958.100046739997</v>
      </c>
      <c r="G61" s="8">
        <f t="shared" si="11"/>
        <v>31237.401611479996</v>
      </c>
      <c r="H61" s="8">
        <f t="shared" si="11"/>
        <v>34310.940539509989</v>
      </c>
      <c r="I61" s="8">
        <f t="shared" si="11"/>
        <v>99402.085336039978</v>
      </c>
      <c r="J61" s="8">
        <f t="shared" si="11"/>
        <v>37153.129816229994</v>
      </c>
      <c r="K61" s="8">
        <f t="shared" si="11"/>
        <v>31924.560970830018</v>
      </c>
      <c r="L61" s="8">
        <f t="shared" si="11"/>
        <v>33834.227931380003</v>
      </c>
      <c r="M61" s="8">
        <f t="shared" si="11"/>
        <v>105858.91984728003</v>
      </c>
      <c r="N61" s="8">
        <f t="shared" si="11"/>
        <v>33819.538150490007</v>
      </c>
      <c r="O61" s="8">
        <f t="shared" si="11"/>
        <v>31071.690340462999</v>
      </c>
      <c r="P61" s="8">
        <f t="shared" si="11"/>
        <v>34785.693231503428</v>
      </c>
      <c r="Q61" s="8">
        <f t="shared" si="11"/>
        <v>99676.921722456376</v>
      </c>
      <c r="S61" s="42"/>
      <c r="T61" s="1"/>
      <c r="U61" s="1"/>
      <c r="V61" s="1"/>
    </row>
    <row r="62" spans="1:22" x14ac:dyDescent="0.2">
      <c r="A62" s="5" t="s">
        <v>66</v>
      </c>
      <c r="B62" s="6">
        <v>0</v>
      </c>
      <c r="C62" s="6">
        <v>0</v>
      </c>
      <c r="D62" s="6">
        <v>0</v>
      </c>
      <c r="E62" s="36">
        <f t="shared" si="9"/>
        <v>0</v>
      </c>
      <c r="F62" s="6">
        <v>0</v>
      </c>
      <c r="G62" s="6">
        <v>0</v>
      </c>
      <c r="H62" s="6">
        <v>0</v>
      </c>
      <c r="I62" s="36">
        <f t="shared" si="6"/>
        <v>0</v>
      </c>
      <c r="J62" s="6">
        <v>0</v>
      </c>
      <c r="K62" s="6">
        <v>0</v>
      </c>
      <c r="L62" s="6">
        <v>0</v>
      </c>
      <c r="M62" s="36">
        <f t="shared" si="7"/>
        <v>0</v>
      </c>
      <c r="N62" s="6">
        <v>0</v>
      </c>
      <c r="O62" s="6">
        <v>0</v>
      </c>
      <c r="P62" s="6">
        <v>0</v>
      </c>
      <c r="Q62" s="36">
        <f t="shared" si="8"/>
        <v>0</v>
      </c>
      <c r="S62" s="42"/>
      <c r="T62" s="1"/>
      <c r="U62" s="1"/>
      <c r="V62" s="1"/>
    </row>
    <row r="63" spans="1:22" x14ac:dyDescent="0.2">
      <c r="A63" s="5" t="s">
        <v>69</v>
      </c>
      <c r="B63" s="6">
        <v>389.9</v>
      </c>
      <c r="C63" s="6">
        <v>1667.963923</v>
      </c>
      <c r="D63" s="6">
        <v>646.311106</v>
      </c>
      <c r="E63" s="36">
        <f t="shared" si="9"/>
        <v>2704.175029</v>
      </c>
      <c r="F63" s="6">
        <v>52.222476</v>
      </c>
      <c r="G63" s="6">
        <v>1471.1845390000001</v>
      </c>
      <c r="H63" s="6">
        <v>441.56497899999999</v>
      </c>
      <c r="I63" s="36">
        <f t="shared" si="6"/>
        <v>1964.971994</v>
      </c>
      <c r="J63" s="6">
        <v>226.774036</v>
      </c>
      <c r="K63" s="6">
        <v>256.17310600000002</v>
      </c>
      <c r="L63" s="6">
        <v>1225.787851</v>
      </c>
      <c r="M63" s="36">
        <f t="shared" si="7"/>
        <v>1708.734993</v>
      </c>
      <c r="N63" s="6">
        <v>268.00152100000003</v>
      </c>
      <c r="O63" s="6">
        <v>1314.8512920000001</v>
      </c>
      <c r="P63" s="6">
        <v>1408.0423209999999</v>
      </c>
      <c r="Q63" s="36">
        <f t="shared" si="8"/>
        <v>2990.8951339999999</v>
      </c>
      <c r="S63" s="42"/>
      <c r="T63" s="1"/>
      <c r="U63" s="1"/>
      <c r="V63" s="1"/>
    </row>
    <row r="64" spans="1:22" x14ac:dyDescent="0.2">
      <c r="A64" s="5" t="s">
        <v>70</v>
      </c>
      <c r="B64" s="6"/>
      <c r="C64" s="6"/>
      <c r="D64" s="6"/>
      <c r="E64" s="6"/>
      <c r="F64" s="6"/>
      <c r="G64" s="6"/>
      <c r="H64" s="6"/>
      <c r="I64" s="36"/>
      <c r="J64" s="6"/>
      <c r="K64" s="6"/>
      <c r="L64" s="6"/>
      <c r="M64" s="36"/>
      <c r="N64" s="6"/>
      <c r="O64" s="6"/>
      <c r="P64" s="6"/>
      <c r="Q64" s="36"/>
      <c r="S64" s="42"/>
      <c r="T64" s="1"/>
      <c r="U64" s="1"/>
      <c r="V64" s="1"/>
    </row>
    <row r="65" spans="1:22" x14ac:dyDescent="0.2">
      <c r="A65" s="9" t="s">
        <v>17</v>
      </c>
      <c r="B65" s="8">
        <f>B61+B62+B63</f>
        <v>26297.404497110001</v>
      </c>
      <c r="C65" s="8">
        <f t="shared" ref="C65:Q65" si="12">C61+C62+C63</f>
        <v>34632.47892306</v>
      </c>
      <c r="D65" s="8">
        <f t="shared" si="12"/>
        <v>31488.344163510003</v>
      </c>
      <c r="E65" s="8">
        <f t="shared" si="12"/>
        <v>92418.227583679982</v>
      </c>
      <c r="F65" s="8">
        <f t="shared" si="12"/>
        <v>31010.322522739996</v>
      </c>
      <c r="G65" s="8">
        <f t="shared" si="12"/>
        <v>32708.586150479998</v>
      </c>
      <c r="H65" s="8">
        <f t="shared" si="12"/>
        <v>34752.505518509992</v>
      </c>
      <c r="I65" s="8">
        <f t="shared" si="12"/>
        <v>101367.05733003998</v>
      </c>
      <c r="J65" s="8">
        <f t="shared" si="12"/>
        <v>37379.903852229996</v>
      </c>
      <c r="K65" s="8">
        <f t="shared" si="12"/>
        <v>32180.734076830016</v>
      </c>
      <c r="L65" s="8">
        <f t="shared" si="12"/>
        <v>35060.015782380004</v>
      </c>
      <c r="M65" s="8">
        <f t="shared" si="12"/>
        <v>107567.65484028004</v>
      </c>
      <c r="N65" s="8">
        <f t="shared" si="12"/>
        <v>34087.539671490005</v>
      </c>
      <c r="O65" s="8">
        <f t="shared" si="12"/>
        <v>32386.541632462999</v>
      </c>
      <c r="P65" s="8">
        <f t="shared" si="12"/>
        <v>36193.735552503429</v>
      </c>
      <c r="Q65" s="8">
        <f t="shared" si="12"/>
        <v>102667.81685645638</v>
      </c>
      <c r="S65" s="42"/>
      <c r="T65" s="1"/>
      <c r="U65" s="1"/>
      <c r="V65" s="1"/>
    </row>
    <row r="66" spans="1:22" ht="14.25" x14ac:dyDescent="0.2">
      <c r="A66" s="13" t="s">
        <v>123</v>
      </c>
      <c r="F66" s="1"/>
      <c r="G66" s="1"/>
      <c r="H66" s="1"/>
      <c r="J66" s="1"/>
      <c r="K66" s="1"/>
      <c r="L66" s="1"/>
      <c r="N66" s="1"/>
      <c r="O66" s="1"/>
      <c r="P66" s="1"/>
      <c r="T66" s="1"/>
      <c r="U66" s="24"/>
    </row>
    <row r="67" spans="1:22" x14ac:dyDescent="0.2">
      <c r="A67" s="7"/>
      <c r="F67" s="1"/>
      <c r="G67" s="1"/>
      <c r="H67" s="1"/>
      <c r="J67" s="1"/>
      <c r="K67" s="1"/>
      <c r="L67" s="1"/>
      <c r="N67" s="1"/>
      <c r="O67" s="1"/>
      <c r="P67" s="1"/>
      <c r="U67" s="1"/>
    </row>
    <row r="68" spans="1:22" ht="15.75" x14ac:dyDescent="0.25">
      <c r="A68" s="10" t="s">
        <v>144</v>
      </c>
      <c r="F68" s="1"/>
      <c r="G68" s="1"/>
      <c r="H68" s="1"/>
      <c r="J68" s="1"/>
      <c r="K68" s="1"/>
      <c r="L68" s="1"/>
      <c r="M68" s="14"/>
      <c r="N68" s="1"/>
      <c r="O68" s="1"/>
      <c r="P68" s="1"/>
      <c r="Q68" s="14" t="s">
        <v>141</v>
      </c>
    </row>
    <row r="69" spans="1:22" x14ac:dyDescent="0.2">
      <c r="A69" s="53" t="s">
        <v>104</v>
      </c>
      <c r="B69" s="51" t="s">
        <v>146</v>
      </c>
      <c r="C69" s="51"/>
      <c r="D69" s="51"/>
      <c r="E69" s="51"/>
      <c r="F69" s="51" t="s">
        <v>147</v>
      </c>
      <c r="G69" s="51"/>
      <c r="H69" s="51"/>
      <c r="I69" s="51"/>
      <c r="J69" s="51" t="s">
        <v>148</v>
      </c>
      <c r="K69" s="51"/>
      <c r="L69" s="51"/>
      <c r="M69" s="51"/>
      <c r="N69" s="51" t="s">
        <v>149</v>
      </c>
      <c r="O69" s="51"/>
      <c r="P69" s="51"/>
      <c r="Q69" s="51"/>
      <c r="T69" s="24"/>
    </row>
    <row r="70" spans="1:22" x14ac:dyDescent="0.2">
      <c r="A70" s="53"/>
      <c r="B70" s="2" t="s">
        <v>94</v>
      </c>
      <c r="C70" s="2" t="s">
        <v>98</v>
      </c>
      <c r="D70" s="2" t="s">
        <v>99</v>
      </c>
      <c r="E70" s="2" t="s">
        <v>129</v>
      </c>
      <c r="F70" s="2" t="s">
        <v>130</v>
      </c>
      <c r="G70" s="2" t="s">
        <v>131</v>
      </c>
      <c r="H70" s="2" t="s">
        <v>132</v>
      </c>
      <c r="I70" s="2" t="s">
        <v>129</v>
      </c>
      <c r="J70" s="2" t="s">
        <v>133</v>
      </c>
      <c r="K70" s="2" t="s">
        <v>134</v>
      </c>
      <c r="L70" s="2" t="s">
        <v>135</v>
      </c>
      <c r="M70" s="2" t="s">
        <v>129</v>
      </c>
      <c r="N70" s="2" t="s">
        <v>136</v>
      </c>
      <c r="O70" s="2" t="s">
        <v>137</v>
      </c>
      <c r="P70" s="2" t="s">
        <v>138</v>
      </c>
      <c r="Q70" s="2" t="s">
        <v>129</v>
      </c>
    </row>
    <row r="71" spans="1:22" x14ac:dyDescent="0.2">
      <c r="A71" s="5" t="s">
        <v>86</v>
      </c>
      <c r="B71" s="48">
        <v>184601.18212123998</v>
      </c>
      <c r="C71" s="21">
        <v>187238.21832859001</v>
      </c>
      <c r="D71" s="6">
        <v>198859.62180585004</v>
      </c>
      <c r="E71" s="36">
        <f>SUM(B71:D71)</f>
        <v>570699.02225568006</v>
      </c>
      <c r="F71" s="6">
        <v>185759.42595321999</v>
      </c>
      <c r="G71" s="21">
        <v>198266.3492275</v>
      </c>
      <c r="H71" s="6">
        <v>191455.76764387</v>
      </c>
      <c r="I71" s="36">
        <f t="shared" ref="I71:I99" si="13">SUM(F71:H71)</f>
        <v>575481.54282459</v>
      </c>
      <c r="J71" s="6">
        <v>193373.42792712999</v>
      </c>
      <c r="K71" s="21">
        <v>177750.30543647998</v>
      </c>
      <c r="L71" s="6">
        <v>187744.59475525003</v>
      </c>
      <c r="M71" s="36">
        <f t="shared" ref="M71:M99" si="14">SUM(J71:L71)</f>
        <v>558868.32811886002</v>
      </c>
      <c r="N71" s="6">
        <v>168651.19397550999</v>
      </c>
      <c r="O71" s="21">
        <v>210426.73663187999</v>
      </c>
      <c r="P71" s="6">
        <v>201256.84302386999</v>
      </c>
      <c r="Q71" s="36">
        <f t="shared" ref="Q71:Q99" si="15">SUM(N71:P71)</f>
        <v>580334.77363126003</v>
      </c>
      <c r="S71" s="42"/>
      <c r="T71" s="1"/>
      <c r="U71" s="1"/>
      <c r="V71" s="1"/>
    </row>
    <row r="72" spans="1:22" x14ac:dyDescent="0.2">
      <c r="A72" s="5" t="s">
        <v>87</v>
      </c>
      <c r="B72" s="48">
        <v>5972.4341745200009</v>
      </c>
      <c r="C72" s="21">
        <v>6299.11086385</v>
      </c>
      <c r="D72" s="6">
        <v>5246.5627240100002</v>
      </c>
      <c r="E72" s="36">
        <f t="shared" ref="E72:E99" si="16">SUM(B72:D72)</f>
        <v>17518.107762380001</v>
      </c>
      <c r="F72" s="6">
        <v>5455.3327880799998</v>
      </c>
      <c r="G72" s="21">
        <v>3839.3889721799997</v>
      </c>
      <c r="H72" s="6">
        <v>5757.6991158500005</v>
      </c>
      <c r="I72" s="36">
        <f t="shared" si="13"/>
        <v>15052.42087611</v>
      </c>
      <c r="J72" s="6">
        <v>5787.1944375399999</v>
      </c>
      <c r="K72" s="21">
        <v>4375.4546769500002</v>
      </c>
      <c r="L72" s="6">
        <v>4573.9912920299994</v>
      </c>
      <c r="M72" s="36">
        <f t="shared" si="14"/>
        <v>14736.640406519999</v>
      </c>
      <c r="N72" s="6">
        <v>3766.8445863300003</v>
      </c>
      <c r="O72" s="21">
        <v>4216.4100180799996</v>
      </c>
      <c r="P72" s="6">
        <v>4973.7425266700002</v>
      </c>
      <c r="Q72" s="36">
        <f t="shared" si="15"/>
        <v>12956.997131079999</v>
      </c>
      <c r="S72" s="42"/>
      <c r="T72" s="1"/>
      <c r="U72" s="1"/>
      <c r="V72" s="1"/>
    </row>
    <row r="73" spans="1:22" x14ac:dyDescent="0.2">
      <c r="A73" s="5" t="s">
        <v>22</v>
      </c>
      <c r="B73" s="48">
        <v>3428.7730182</v>
      </c>
      <c r="C73" s="21">
        <v>4131.42869711</v>
      </c>
      <c r="D73" s="6">
        <v>3720.0515570500002</v>
      </c>
      <c r="E73" s="36">
        <f t="shared" si="16"/>
        <v>11280.253272360002</v>
      </c>
      <c r="F73" s="6">
        <v>4206.4016702200006</v>
      </c>
      <c r="G73" s="21">
        <v>3401.0069910499997</v>
      </c>
      <c r="H73" s="6">
        <v>4042.4177043999998</v>
      </c>
      <c r="I73" s="36">
        <f t="shared" si="13"/>
        <v>11649.82636567</v>
      </c>
      <c r="J73" s="6">
        <v>2153.8863477999998</v>
      </c>
      <c r="K73" s="21">
        <v>3080.4249381999998</v>
      </c>
      <c r="L73" s="6">
        <v>3106.1632827000003</v>
      </c>
      <c r="M73" s="36">
        <f t="shared" si="14"/>
        <v>8340.4745686999995</v>
      </c>
      <c r="N73" s="6">
        <v>2601.4998679999999</v>
      </c>
      <c r="O73" s="21">
        <v>4086.7172273999995</v>
      </c>
      <c r="P73" s="6">
        <v>4326.4456100999996</v>
      </c>
      <c r="Q73" s="36">
        <f t="shared" si="15"/>
        <v>11014.662705499999</v>
      </c>
      <c r="S73" s="42"/>
      <c r="T73" s="1"/>
      <c r="U73" s="1"/>
      <c r="V73" s="1"/>
    </row>
    <row r="74" spans="1:22" x14ac:dyDescent="0.2">
      <c r="A74" s="5" t="s">
        <v>23</v>
      </c>
      <c r="B74" s="48">
        <v>32.589391579999997</v>
      </c>
      <c r="C74" s="21">
        <v>37.1474543</v>
      </c>
      <c r="D74" s="6">
        <v>48.846035299999997</v>
      </c>
      <c r="E74" s="36">
        <f t="shared" si="16"/>
        <v>118.58288118</v>
      </c>
      <c r="F74" s="6">
        <v>51.246947490000004</v>
      </c>
      <c r="G74" s="21">
        <v>53.093591150000002</v>
      </c>
      <c r="H74" s="6">
        <v>44.562552100000005</v>
      </c>
      <c r="I74" s="36">
        <f t="shared" si="13"/>
        <v>148.90309074000001</v>
      </c>
      <c r="J74" s="6">
        <v>52.858626109999996</v>
      </c>
      <c r="K74" s="21">
        <v>50.610219000000001</v>
      </c>
      <c r="L74" s="6">
        <v>65.669754400000002</v>
      </c>
      <c r="M74" s="36">
        <f t="shared" si="14"/>
        <v>169.13859951000001</v>
      </c>
      <c r="N74" s="6">
        <v>87.600164640000003</v>
      </c>
      <c r="O74" s="21">
        <v>85.920524799999995</v>
      </c>
      <c r="P74" s="6">
        <v>89.196772600000003</v>
      </c>
      <c r="Q74" s="36">
        <f t="shared" si="15"/>
        <v>262.71746203999999</v>
      </c>
      <c r="S74" s="42"/>
      <c r="T74" s="1"/>
      <c r="U74" s="1"/>
      <c r="V74" s="1"/>
    </row>
    <row r="75" spans="1:22" x14ac:dyDescent="0.2">
      <c r="A75" s="5" t="s">
        <v>24</v>
      </c>
      <c r="B75" s="48">
        <v>6.2762644000000005</v>
      </c>
      <c r="C75" s="21">
        <v>0.52773599999999998</v>
      </c>
      <c r="D75" s="6">
        <v>4.51471863</v>
      </c>
      <c r="E75" s="36">
        <f t="shared" si="16"/>
        <v>11.31871903</v>
      </c>
      <c r="F75" s="6">
        <v>14.845262999999999</v>
      </c>
      <c r="G75" s="21">
        <v>1.9247650000000001</v>
      </c>
      <c r="H75" s="6">
        <v>2.3694047999999999</v>
      </c>
      <c r="I75" s="36">
        <f t="shared" si="13"/>
        <v>19.139432800000002</v>
      </c>
      <c r="J75" s="6">
        <v>22.994607999999999</v>
      </c>
      <c r="K75" s="21">
        <v>1.7156880000000001</v>
      </c>
      <c r="L75" s="6">
        <v>31.600683</v>
      </c>
      <c r="M75" s="36">
        <f t="shared" si="14"/>
        <v>56.310979000000003</v>
      </c>
      <c r="N75" s="6">
        <v>4.9410699999999999</v>
      </c>
      <c r="O75" s="21">
        <v>1.4546809999999999</v>
      </c>
      <c r="P75" s="6">
        <v>2.59383067</v>
      </c>
      <c r="Q75" s="36">
        <f t="shared" si="15"/>
        <v>8.9895816699999997</v>
      </c>
      <c r="S75" s="42"/>
      <c r="T75" s="1"/>
      <c r="U75" s="1"/>
      <c r="V75" s="1"/>
    </row>
    <row r="76" spans="1:22" x14ac:dyDescent="0.2">
      <c r="A76" s="5" t="s">
        <v>25</v>
      </c>
      <c r="B76" s="48">
        <v>6.2873559999999999</v>
      </c>
      <c r="C76" s="21">
        <v>10.849785499999999</v>
      </c>
      <c r="D76" s="6">
        <v>3.2843149999999999</v>
      </c>
      <c r="E76" s="36">
        <f t="shared" si="16"/>
        <v>20.421456499999998</v>
      </c>
      <c r="F76" s="6">
        <v>23.156993499999999</v>
      </c>
      <c r="G76" s="21">
        <v>4.1603750000000002</v>
      </c>
      <c r="H76" s="6">
        <v>24.802772649999998</v>
      </c>
      <c r="I76" s="36">
        <f t="shared" si="13"/>
        <v>52.120141149999995</v>
      </c>
      <c r="J76" s="6">
        <v>24.501131000000001</v>
      </c>
      <c r="K76" s="21">
        <v>15.264073700000001</v>
      </c>
      <c r="L76" s="6">
        <v>13.306130500000002</v>
      </c>
      <c r="M76" s="36">
        <f t="shared" si="14"/>
        <v>53.0713352</v>
      </c>
      <c r="N76" s="6">
        <v>5.3696140000000003</v>
      </c>
      <c r="O76" s="21">
        <v>105.6950087</v>
      </c>
      <c r="P76" s="6">
        <v>11.244238899999999</v>
      </c>
      <c r="Q76" s="36">
        <f t="shared" si="15"/>
        <v>122.3088616</v>
      </c>
      <c r="S76" s="42"/>
      <c r="T76" s="1"/>
      <c r="U76" s="1"/>
      <c r="V76" s="1"/>
    </row>
    <row r="77" spans="1:22" x14ac:dyDescent="0.2">
      <c r="A77" s="5" t="s">
        <v>26</v>
      </c>
      <c r="B77" s="48">
        <v>634.08390397000016</v>
      </c>
      <c r="C77" s="21">
        <v>801.36510044999989</v>
      </c>
      <c r="D77" s="6">
        <v>580.97184726000012</v>
      </c>
      <c r="E77" s="36">
        <f t="shared" si="16"/>
        <v>2016.4208516800004</v>
      </c>
      <c r="F77" s="6">
        <v>662.96141410000018</v>
      </c>
      <c r="G77" s="21">
        <v>686.41824669999983</v>
      </c>
      <c r="H77" s="6">
        <v>577.75309856000013</v>
      </c>
      <c r="I77" s="36">
        <f t="shared" si="13"/>
        <v>1927.1327593600001</v>
      </c>
      <c r="J77" s="6">
        <v>499.79467669999997</v>
      </c>
      <c r="K77" s="21">
        <v>612.96791112000005</v>
      </c>
      <c r="L77" s="6">
        <v>796.08724545000018</v>
      </c>
      <c r="M77" s="36">
        <f t="shared" si="14"/>
        <v>1908.8498332700003</v>
      </c>
      <c r="N77" s="6">
        <v>727.98022159999994</v>
      </c>
      <c r="O77" s="21">
        <v>852.04881850000015</v>
      </c>
      <c r="P77" s="6">
        <v>1129.5810504199997</v>
      </c>
      <c r="Q77" s="36">
        <f t="shared" si="15"/>
        <v>2709.6100905200001</v>
      </c>
      <c r="S77" s="42"/>
      <c r="T77" s="1"/>
      <c r="U77" s="1"/>
      <c r="V77" s="1"/>
    </row>
    <row r="78" spans="1:22" x14ac:dyDescent="0.2">
      <c r="A78" s="5" t="s">
        <v>27</v>
      </c>
      <c r="B78" s="48">
        <v>198.094943</v>
      </c>
      <c r="C78" s="21">
        <v>97.979074999999995</v>
      </c>
      <c r="D78" s="6">
        <v>176.15143219999999</v>
      </c>
      <c r="E78" s="36">
        <f t="shared" si="16"/>
        <v>472.22545020000001</v>
      </c>
      <c r="F78" s="6">
        <v>139.06156590000001</v>
      </c>
      <c r="G78" s="21">
        <v>78.605690999999993</v>
      </c>
      <c r="H78" s="6">
        <v>89.782527000000002</v>
      </c>
      <c r="I78" s="36">
        <f t="shared" si="13"/>
        <v>307.4497839</v>
      </c>
      <c r="J78" s="6">
        <v>154.9531782</v>
      </c>
      <c r="K78" s="21">
        <v>35.453684000000003</v>
      </c>
      <c r="L78" s="6">
        <v>150.69761370000001</v>
      </c>
      <c r="M78" s="36">
        <f t="shared" si="14"/>
        <v>341.10447590000001</v>
      </c>
      <c r="N78" s="6">
        <v>217.70013299999999</v>
      </c>
      <c r="O78" s="21">
        <v>247.22396699999999</v>
      </c>
      <c r="P78" s="6">
        <v>172.039447</v>
      </c>
      <c r="Q78" s="36">
        <f t="shared" si="15"/>
        <v>636.96354699999995</v>
      </c>
      <c r="S78" s="42"/>
      <c r="T78" s="1"/>
      <c r="U78" s="1"/>
      <c r="V78" s="1"/>
    </row>
    <row r="79" spans="1:22" x14ac:dyDescent="0.2">
      <c r="A79" s="5" t="s">
        <v>28</v>
      </c>
      <c r="B79" s="48">
        <v>4338.9043479300008</v>
      </c>
      <c r="C79" s="21">
        <v>3734.8841611799999</v>
      </c>
      <c r="D79" s="6">
        <v>3035.4120818800002</v>
      </c>
      <c r="E79" s="36">
        <f t="shared" si="16"/>
        <v>11109.20059099</v>
      </c>
      <c r="F79" s="6">
        <v>3804.2403430600002</v>
      </c>
      <c r="G79" s="21">
        <v>3085.3914277000003</v>
      </c>
      <c r="H79" s="6">
        <v>3017.9263072799999</v>
      </c>
      <c r="I79" s="36">
        <f t="shared" si="13"/>
        <v>9907.5580780400014</v>
      </c>
      <c r="J79" s="6">
        <v>3134.19794116</v>
      </c>
      <c r="K79" s="21">
        <v>3534.1691837000003</v>
      </c>
      <c r="L79" s="6">
        <v>2678.0032085500006</v>
      </c>
      <c r="M79" s="36">
        <f t="shared" si="14"/>
        <v>9346.370333410001</v>
      </c>
      <c r="N79" s="6">
        <v>2919.9859866199999</v>
      </c>
      <c r="O79" s="21">
        <v>2924.1626139850005</v>
      </c>
      <c r="P79" s="6">
        <v>3350.8564999800001</v>
      </c>
      <c r="Q79" s="36">
        <f t="shared" si="15"/>
        <v>9195.005100585</v>
      </c>
      <c r="S79" s="42"/>
      <c r="T79" s="1"/>
      <c r="U79" s="1"/>
      <c r="V79" s="1"/>
    </row>
    <row r="80" spans="1:22" x14ac:dyDescent="0.2">
      <c r="A80" s="5" t="s">
        <v>29</v>
      </c>
      <c r="B80" s="48">
        <v>0.520818</v>
      </c>
      <c r="C80" s="21">
        <v>2.7869120000000001</v>
      </c>
      <c r="D80" s="6">
        <v>3.2333729999999998</v>
      </c>
      <c r="E80" s="36">
        <f t="shared" si="16"/>
        <v>6.5411029999999997</v>
      </c>
      <c r="F80" s="6">
        <v>5.9634049999999998</v>
      </c>
      <c r="G80" s="21">
        <v>11.586648</v>
      </c>
      <c r="H80" s="6">
        <v>12.634384000000001</v>
      </c>
      <c r="I80" s="36">
        <f t="shared" si="13"/>
        <v>30.184436999999999</v>
      </c>
      <c r="J80" s="6">
        <v>6.4916640000000001</v>
      </c>
      <c r="K80" s="21">
        <v>266.612551</v>
      </c>
      <c r="L80" s="6">
        <v>2.2882500000000001</v>
      </c>
      <c r="M80" s="36">
        <f t="shared" si="14"/>
        <v>275.39246500000002</v>
      </c>
      <c r="N80" s="6">
        <v>3.9066070000000002</v>
      </c>
      <c r="O80" s="21">
        <v>6.7401910000000003</v>
      </c>
      <c r="P80" s="6">
        <v>4.1518389999999998</v>
      </c>
      <c r="Q80" s="36">
        <f t="shared" si="15"/>
        <v>14.798636999999999</v>
      </c>
      <c r="S80" s="42"/>
      <c r="T80" s="1"/>
      <c r="U80" s="1"/>
      <c r="V80" s="1"/>
    </row>
    <row r="81" spans="1:22" x14ac:dyDescent="0.2">
      <c r="A81" s="5" t="s">
        <v>30</v>
      </c>
      <c r="B81" s="48">
        <v>4534.0667161000001</v>
      </c>
      <c r="C81" s="21">
        <v>4903.43788382</v>
      </c>
      <c r="D81" s="6">
        <v>4877.6014474500007</v>
      </c>
      <c r="E81" s="36">
        <f t="shared" si="16"/>
        <v>14315.106047370002</v>
      </c>
      <c r="F81" s="6">
        <v>4190.5744797339257</v>
      </c>
      <c r="G81" s="21">
        <v>3251.1736627399996</v>
      </c>
      <c r="H81" s="6">
        <v>2933.3921549000002</v>
      </c>
      <c r="I81" s="36">
        <f t="shared" si="13"/>
        <v>10375.140297373926</v>
      </c>
      <c r="J81" s="6">
        <v>1920.9672202000002</v>
      </c>
      <c r="K81" s="21">
        <v>3859.67602089</v>
      </c>
      <c r="L81" s="6">
        <v>3991.5172101600001</v>
      </c>
      <c r="M81" s="36">
        <f t="shared" si="14"/>
        <v>9772.1604512499998</v>
      </c>
      <c r="N81" s="6">
        <v>2975.4194735000001</v>
      </c>
      <c r="O81" s="21">
        <v>4020.8834257000008</v>
      </c>
      <c r="P81" s="6">
        <v>4399.4480844</v>
      </c>
      <c r="Q81" s="36">
        <f t="shared" si="15"/>
        <v>11395.750983600001</v>
      </c>
      <c r="S81" s="42"/>
      <c r="T81" s="1"/>
      <c r="U81" s="1"/>
      <c r="V81" s="1"/>
    </row>
    <row r="82" spans="1:22" x14ac:dyDescent="0.2">
      <c r="A82" s="5" t="s">
        <v>31</v>
      </c>
      <c r="B82" s="48">
        <v>1245.7727679499999</v>
      </c>
      <c r="C82" s="21">
        <v>1399.1659045000004</v>
      </c>
      <c r="D82" s="6">
        <v>3805.5336199200001</v>
      </c>
      <c r="E82" s="36">
        <f t="shared" si="16"/>
        <v>6450.4722923700001</v>
      </c>
      <c r="F82" s="6">
        <v>2037.7287904200002</v>
      </c>
      <c r="G82" s="21">
        <v>1449.35268778</v>
      </c>
      <c r="H82" s="6">
        <v>1108.4528419700002</v>
      </c>
      <c r="I82" s="36">
        <f t="shared" si="13"/>
        <v>4595.5343201700007</v>
      </c>
      <c r="J82" s="6">
        <v>979.00615145999996</v>
      </c>
      <c r="K82" s="21">
        <v>2459.9084097999998</v>
      </c>
      <c r="L82" s="6">
        <v>1604.3629111299999</v>
      </c>
      <c r="M82" s="36">
        <f t="shared" si="14"/>
        <v>5043.2774723899993</v>
      </c>
      <c r="N82" s="6">
        <v>2900.4434409700002</v>
      </c>
      <c r="O82" s="21">
        <v>2115.5203209499996</v>
      </c>
      <c r="P82" s="6">
        <v>2369.7034801100003</v>
      </c>
      <c r="Q82" s="36">
        <f t="shared" si="15"/>
        <v>7385.6672420300001</v>
      </c>
      <c r="S82" s="42"/>
      <c r="T82" s="1"/>
      <c r="U82" s="1"/>
      <c r="V82" s="1"/>
    </row>
    <row r="83" spans="1:22" x14ac:dyDescent="0.2">
      <c r="A83" s="5" t="s">
        <v>32</v>
      </c>
      <c r="B83" s="48">
        <v>32.531279840000003</v>
      </c>
      <c r="C83" s="21">
        <v>27.93520324</v>
      </c>
      <c r="D83" s="6">
        <v>9.5798722300000012</v>
      </c>
      <c r="E83" s="36">
        <f t="shared" si="16"/>
        <v>70.04635531000001</v>
      </c>
      <c r="F83" s="6">
        <v>5.3919274800000005</v>
      </c>
      <c r="G83" s="21">
        <v>4.6843660999999992</v>
      </c>
      <c r="H83" s="6">
        <v>10.542113480000001</v>
      </c>
      <c r="I83" s="36">
        <f t="shared" si="13"/>
        <v>20.618407060000003</v>
      </c>
      <c r="J83" s="6">
        <v>2.3145639999999998</v>
      </c>
      <c r="K83" s="21">
        <v>3.6335568599999997</v>
      </c>
      <c r="L83" s="6">
        <v>22.288129999999999</v>
      </c>
      <c r="M83" s="36">
        <f t="shared" si="14"/>
        <v>28.236250859999998</v>
      </c>
      <c r="N83" s="6">
        <v>5.7801941799999996</v>
      </c>
      <c r="O83" s="21">
        <v>11.79020298</v>
      </c>
      <c r="P83" s="6">
        <v>9.7943921899999999</v>
      </c>
      <c r="Q83" s="36">
        <f t="shared" si="15"/>
        <v>27.364789349999999</v>
      </c>
      <c r="S83" s="42"/>
      <c r="T83" s="1"/>
      <c r="U83" s="1"/>
      <c r="V83" s="1"/>
    </row>
    <row r="84" spans="1:22" x14ac:dyDescent="0.2">
      <c r="A84" s="5" t="s">
        <v>33</v>
      </c>
      <c r="B84" s="48">
        <v>181.18823830000002</v>
      </c>
      <c r="C84" s="21">
        <v>317.36242698000001</v>
      </c>
      <c r="D84" s="6">
        <v>122.74200519999999</v>
      </c>
      <c r="E84" s="36">
        <f t="shared" si="16"/>
        <v>621.29267047999997</v>
      </c>
      <c r="F84" s="6">
        <v>73.289824400000001</v>
      </c>
      <c r="G84" s="21">
        <v>2512.7625667999996</v>
      </c>
      <c r="H84" s="6">
        <v>6758.2888432</v>
      </c>
      <c r="I84" s="36">
        <f t="shared" si="13"/>
        <v>9344.3412343999989</v>
      </c>
      <c r="J84" s="6">
        <v>2264.7638362599996</v>
      </c>
      <c r="K84" s="21">
        <v>4496.5549354700006</v>
      </c>
      <c r="L84" s="6">
        <v>1476.6064598999999</v>
      </c>
      <c r="M84" s="36">
        <f t="shared" si="14"/>
        <v>8237.9252316300008</v>
      </c>
      <c r="N84" s="6">
        <v>4801.233181999999</v>
      </c>
      <c r="O84" s="21">
        <v>7562.7542292700009</v>
      </c>
      <c r="P84" s="6">
        <v>3778.78765978</v>
      </c>
      <c r="Q84" s="36">
        <f t="shared" si="15"/>
        <v>16142.77507105</v>
      </c>
      <c r="S84" s="42"/>
      <c r="T84" s="1"/>
      <c r="U84" s="1"/>
      <c r="V84" s="1"/>
    </row>
    <row r="85" spans="1:22" x14ac:dyDescent="0.2">
      <c r="A85" s="5" t="s">
        <v>34</v>
      </c>
      <c r="B85" s="48">
        <v>1637.26599293</v>
      </c>
      <c r="C85" s="21">
        <v>1528.0181748100001</v>
      </c>
      <c r="D85" s="6">
        <v>1588.7058409899996</v>
      </c>
      <c r="E85" s="36">
        <f t="shared" si="16"/>
        <v>4753.9900087299993</v>
      </c>
      <c r="F85" s="6">
        <v>1407.4946125700001</v>
      </c>
      <c r="G85" s="21">
        <v>1408.1956202399997</v>
      </c>
      <c r="H85" s="6">
        <v>1248.3033157799998</v>
      </c>
      <c r="I85" s="36">
        <f t="shared" si="13"/>
        <v>4063.9935485899996</v>
      </c>
      <c r="J85" s="6">
        <v>980.88785819999998</v>
      </c>
      <c r="K85" s="21">
        <v>927.3771973800001</v>
      </c>
      <c r="L85" s="6">
        <v>1123.83429563</v>
      </c>
      <c r="M85" s="36">
        <f t="shared" si="14"/>
        <v>3032.0993512100003</v>
      </c>
      <c r="N85" s="6">
        <v>424.82111873000002</v>
      </c>
      <c r="O85" s="21">
        <v>1261.6236019699998</v>
      </c>
      <c r="P85" s="6">
        <v>1387.4998676299999</v>
      </c>
      <c r="Q85" s="36">
        <f t="shared" si="15"/>
        <v>3073.9445883299995</v>
      </c>
      <c r="S85" s="42"/>
      <c r="T85" s="1"/>
      <c r="U85" s="1"/>
      <c r="V85" s="1"/>
    </row>
    <row r="86" spans="1:22" x14ac:dyDescent="0.2">
      <c r="A86" s="34" t="s">
        <v>35</v>
      </c>
      <c r="B86" s="48">
        <v>2.650293</v>
      </c>
      <c r="C86" s="33">
        <v>7.3561000000000005</v>
      </c>
      <c r="D86" s="38">
        <v>16.650795110000001</v>
      </c>
      <c r="E86" s="37">
        <f t="shared" si="16"/>
        <v>26.65718811</v>
      </c>
      <c r="F86" s="38">
        <v>23.184130240000002</v>
      </c>
      <c r="G86" s="33">
        <v>13.079540160000001</v>
      </c>
      <c r="H86" s="38">
        <v>57.175872600000005</v>
      </c>
      <c r="I86" s="37">
        <f t="shared" si="13"/>
        <v>93.439543000000015</v>
      </c>
      <c r="J86" s="38">
        <v>21.374205</v>
      </c>
      <c r="K86" s="33">
        <v>13.147351</v>
      </c>
      <c r="L86" s="38">
        <v>8.703341</v>
      </c>
      <c r="M86" s="37">
        <f t="shared" si="14"/>
        <v>43.224897000000006</v>
      </c>
      <c r="N86" s="38">
        <v>12.728287999999999</v>
      </c>
      <c r="O86" s="33">
        <v>22.347352999999998</v>
      </c>
      <c r="P86" s="38">
        <v>13.60862253</v>
      </c>
      <c r="Q86" s="37">
        <f t="shared" si="15"/>
        <v>48.684263529999996</v>
      </c>
      <c r="S86" s="42"/>
      <c r="T86" s="1"/>
      <c r="U86" s="1"/>
      <c r="V86" s="1"/>
    </row>
    <row r="87" spans="1:22" x14ac:dyDescent="0.2">
      <c r="A87" s="5" t="s">
        <v>36</v>
      </c>
      <c r="B87" s="48">
        <v>13.659912600000002</v>
      </c>
      <c r="C87" s="21">
        <v>8.8582359999999998</v>
      </c>
      <c r="D87" s="6">
        <v>13.873540999999999</v>
      </c>
      <c r="E87" s="36">
        <f t="shared" si="16"/>
        <v>36.391689600000007</v>
      </c>
      <c r="F87" s="6">
        <v>23.990676000000001</v>
      </c>
      <c r="G87" s="21">
        <v>3424.8670000000002</v>
      </c>
      <c r="H87" s="6">
        <v>10.113109999999999</v>
      </c>
      <c r="I87" s="36">
        <f t="shared" si="13"/>
        <v>3458.9707859999999</v>
      </c>
      <c r="J87" s="6">
        <v>24.526785</v>
      </c>
      <c r="K87" s="21">
        <v>7.4044044900000001</v>
      </c>
      <c r="L87" s="6">
        <v>4.2097061500000006</v>
      </c>
      <c r="M87" s="36">
        <f t="shared" si="14"/>
        <v>36.140895640000004</v>
      </c>
      <c r="N87" s="6">
        <v>14.9448825</v>
      </c>
      <c r="O87" s="21">
        <v>6.3501340499999994</v>
      </c>
      <c r="P87" s="6">
        <v>611.79750000000001</v>
      </c>
      <c r="Q87" s="36">
        <f t="shared" si="15"/>
        <v>633.09251655000003</v>
      </c>
      <c r="S87" s="42"/>
      <c r="T87" s="1"/>
      <c r="U87" s="1"/>
      <c r="V87" s="1"/>
    </row>
    <row r="88" spans="1:22" x14ac:dyDescent="0.2">
      <c r="A88" s="5" t="s">
        <v>37</v>
      </c>
      <c r="B88" s="48">
        <v>2.4743089999999999</v>
      </c>
      <c r="C88" s="21">
        <v>2.8025000000000002</v>
      </c>
      <c r="D88" s="6">
        <v>9.8143049999999992</v>
      </c>
      <c r="E88" s="36">
        <f t="shared" si="16"/>
        <v>15.091113999999999</v>
      </c>
      <c r="F88" s="6">
        <v>15.322113</v>
      </c>
      <c r="G88" s="21">
        <v>2.4170750000000001</v>
      </c>
      <c r="H88" s="6">
        <v>1.03325</v>
      </c>
      <c r="I88" s="36">
        <f t="shared" si="13"/>
        <v>18.772437999999998</v>
      </c>
      <c r="J88" s="6">
        <v>0.91313999999999995</v>
      </c>
      <c r="K88" s="21">
        <v>6.4756282000000001</v>
      </c>
      <c r="L88" s="6">
        <v>9.9306134000000004</v>
      </c>
      <c r="M88" s="36">
        <f t="shared" si="14"/>
        <v>17.3193816</v>
      </c>
      <c r="N88" s="6">
        <v>0.86326950000000002</v>
      </c>
      <c r="O88" s="21">
        <v>5.8799970000000004</v>
      </c>
      <c r="P88" s="6">
        <v>8.1936350000000004</v>
      </c>
      <c r="Q88" s="36">
        <f t="shared" si="15"/>
        <v>14.936901500000001</v>
      </c>
      <c r="S88" s="42"/>
      <c r="T88" s="1"/>
      <c r="U88" s="1"/>
      <c r="V88" s="1"/>
    </row>
    <row r="89" spans="1:22" x14ac:dyDescent="0.2">
      <c r="A89" s="5" t="s">
        <v>38</v>
      </c>
      <c r="B89" s="48">
        <v>2.4118051899999999</v>
      </c>
      <c r="C89" s="21">
        <v>3.2591160000000001</v>
      </c>
      <c r="D89" s="6">
        <v>4.5101089999999999</v>
      </c>
      <c r="E89" s="36">
        <f t="shared" si="16"/>
        <v>10.18103019</v>
      </c>
      <c r="F89" s="6">
        <v>7.0000000000000007E-2</v>
      </c>
      <c r="G89" s="21">
        <v>6.3904510999999999</v>
      </c>
      <c r="H89" s="6">
        <v>0.13</v>
      </c>
      <c r="I89" s="36">
        <f t="shared" si="13"/>
        <v>6.5904511000000001</v>
      </c>
      <c r="J89" s="6">
        <v>4.4177359999999997</v>
      </c>
      <c r="K89" s="21">
        <v>0.19</v>
      </c>
      <c r="L89" s="6">
        <v>7.2557989999999997</v>
      </c>
      <c r="M89" s="36">
        <f t="shared" si="14"/>
        <v>11.863534999999999</v>
      </c>
      <c r="N89" s="6">
        <v>1.9860070000000001</v>
      </c>
      <c r="O89" s="21">
        <v>0.57250000000000001</v>
      </c>
      <c r="P89" s="6">
        <v>7.1918550000000003</v>
      </c>
      <c r="Q89" s="36">
        <f t="shared" si="15"/>
        <v>9.7503620000000009</v>
      </c>
      <c r="S89" s="42"/>
      <c r="T89" s="1"/>
      <c r="U89" s="1"/>
      <c r="V89" s="1"/>
    </row>
    <row r="90" spans="1:22" x14ac:dyDescent="0.2">
      <c r="A90" s="5" t="s">
        <v>39</v>
      </c>
      <c r="B90" s="48">
        <v>3397.3407463999988</v>
      </c>
      <c r="C90" s="21">
        <v>6752.9514789999994</v>
      </c>
      <c r="D90" s="6">
        <v>7921.9150239000001</v>
      </c>
      <c r="E90" s="36">
        <f t="shared" si="16"/>
        <v>18072.207249299998</v>
      </c>
      <c r="F90" s="6">
        <v>6147.5197696999994</v>
      </c>
      <c r="G90" s="21">
        <v>4609.97171342</v>
      </c>
      <c r="H90" s="6">
        <v>3667.1481030000004</v>
      </c>
      <c r="I90" s="36">
        <f t="shared" si="13"/>
        <v>14424.63958612</v>
      </c>
      <c r="J90" s="6">
        <v>3195.6176523999998</v>
      </c>
      <c r="K90" s="21">
        <v>4029.1284554100002</v>
      </c>
      <c r="L90" s="6">
        <v>4324.6791630000007</v>
      </c>
      <c r="M90" s="36">
        <f t="shared" si="14"/>
        <v>11549.425270810001</v>
      </c>
      <c r="N90" s="6">
        <v>3224.8148099999999</v>
      </c>
      <c r="O90" s="21">
        <v>2898.5218103000007</v>
      </c>
      <c r="P90" s="6">
        <v>3512.0477722999999</v>
      </c>
      <c r="Q90" s="36">
        <f t="shared" si="15"/>
        <v>9635.3843926000009</v>
      </c>
      <c r="S90" s="42"/>
      <c r="T90" s="1"/>
      <c r="U90" s="1"/>
      <c r="V90" s="1"/>
    </row>
    <row r="91" spans="1:22" x14ac:dyDescent="0.2">
      <c r="A91" s="5" t="s">
        <v>40</v>
      </c>
      <c r="B91" s="48">
        <v>104.12939147</v>
      </c>
      <c r="C91" s="21">
        <v>25.086175000000001</v>
      </c>
      <c r="D91" s="6">
        <v>66.457431</v>
      </c>
      <c r="E91" s="36">
        <f t="shared" si="16"/>
        <v>195.67299746999998</v>
      </c>
      <c r="F91" s="6">
        <v>52.693404000000001</v>
      </c>
      <c r="G91" s="21">
        <v>56.687936999999998</v>
      </c>
      <c r="H91" s="6">
        <v>34.715440999999998</v>
      </c>
      <c r="I91" s="36">
        <f t="shared" si="13"/>
        <v>144.09678199999999</v>
      </c>
      <c r="J91" s="6">
        <v>115.02584306</v>
      </c>
      <c r="K91" s="21">
        <v>5.1798684000000002</v>
      </c>
      <c r="L91" s="6">
        <v>8.2547840000000008</v>
      </c>
      <c r="M91" s="36">
        <f t="shared" si="14"/>
        <v>128.46049546</v>
      </c>
      <c r="N91" s="6">
        <v>50.165414699999999</v>
      </c>
      <c r="O91" s="21">
        <v>94.94612103</v>
      </c>
      <c r="P91" s="6">
        <v>41.441070850000003</v>
      </c>
      <c r="Q91" s="36">
        <f t="shared" si="15"/>
        <v>186.55260658000003</v>
      </c>
      <c r="S91" s="42"/>
      <c r="T91" s="1"/>
      <c r="U91" s="1"/>
      <c r="V91" s="1"/>
    </row>
    <row r="92" spans="1:22" x14ac:dyDescent="0.2">
      <c r="A92" s="5" t="s">
        <v>41</v>
      </c>
      <c r="B92" s="48">
        <v>0</v>
      </c>
      <c r="C92" s="21">
        <v>0</v>
      </c>
      <c r="D92" s="6">
        <v>0</v>
      </c>
      <c r="E92" s="36">
        <f t="shared" si="16"/>
        <v>0</v>
      </c>
      <c r="F92" s="6">
        <v>0</v>
      </c>
      <c r="G92" s="21">
        <v>0</v>
      </c>
      <c r="H92" s="6">
        <v>0</v>
      </c>
      <c r="I92" s="36">
        <f t="shared" si="13"/>
        <v>0</v>
      </c>
      <c r="J92" s="6">
        <v>0</v>
      </c>
      <c r="K92" s="21">
        <v>0</v>
      </c>
      <c r="L92" s="6">
        <v>0</v>
      </c>
      <c r="M92" s="36">
        <f t="shared" si="14"/>
        <v>0</v>
      </c>
      <c r="N92" s="6">
        <v>0</v>
      </c>
      <c r="O92" s="21">
        <v>0</v>
      </c>
      <c r="P92" s="6">
        <v>0</v>
      </c>
      <c r="Q92" s="36">
        <f t="shared" si="15"/>
        <v>0</v>
      </c>
      <c r="S92" s="42"/>
      <c r="T92" s="1"/>
      <c r="U92" s="1"/>
      <c r="V92" s="1"/>
    </row>
    <row r="93" spans="1:22" x14ac:dyDescent="0.2">
      <c r="A93" s="9" t="s">
        <v>128</v>
      </c>
      <c r="B93" s="8">
        <f t="shared" ref="B93:Q93" si="17">SUM(B71:B92)</f>
        <v>210372.63779161999</v>
      </c>
      <c r="C93" s="8">
        <f t="shared" si="17"/>
        <v>217330.53131332999</v>
      </c>
      <c r="D93" s="8">
        <f t="shared" si="17"/>
        <v>230116.03388098002</v>
      </c>
      <c r="E93" s="8">
        <f t="shared" si="17"/>
        <v>657819.20298593002</v>
      </c>
      <c r="F93" s="8">
        <f t="shared" si="17"/>
        <v>214099.89607111385</v>
      </c>
      <c r="G93" s="8">
        <f t="shared" si="17"/>
        <v>226167.50855562001</v>
      </c>
      <c r="H93" s="8">
        <f t="shared" si="17"/>
        <v>220855.01055644004</v>
      </c>
      <c r="I93" s="8">
        <f t="shared" si="17"/>
        <v>661122.41518317384</v>
      </c>
      <c r="J93" s="8">
        <f t="shared" si="17"/>
        <v>214720.11552921997</v>
      </c>
      <c r="K93" s="8">
        <f t="shared" si="17"/>
        <v>205531.65419005</v>
      </c>
      <c r="L93" s="8">
        <f t="shared" si="17"/>
        <v>211744.04462895004</v>
      </c>
      <c r="M93" s="8">
        <f t="shared" si="17"/>
        <v>631995.81434821989</v>
      </c>
      <c r="N93" s="8">
        <f t="shared" si="17"/>
        <v>193400.22230778006</v>
      </c>
      <c r="O93" s="8">
        <f t="shared" si="17"/>
        <v>240954.29937859499</v>
      </c>
      <c r="P93" s="8">
        <f t="shared" si="17"/>
        <v>231456.20877899998</v>
      </c>
      <c r="Q93" s="8">
        <f t="shared" si="17"/>
        <v>665810.73046537512</v>
      </c>
      <c r="S93" s="42"/>
      <c r="T93" s="1"/>
      <c r="U93" s="1"/>
      <c r="V93" s="1"/>
    </row>
    <row r="94" spans="1:22" x14ac:dyDescent="0.2">
      <c r="A94" s="5" t="s">
        <v>88</v>
      </c>
      <c r="B94" s="49">
        <v>944.4</v>
      </c>
      <c r="C94" s="6">
        <v>944.4</v>
      </c>
      <c r="D94" s="6">
        <v>944.4</v>
      </c>
      <c r="E94" s="36">
        <f t="shared" si="16"/>
        <v>2833.2</v>
      </c>
      <c r="F94" s="6">
        <v>944.4</v>
      </c>
      <c r="G94" s="6">
        <v>944.4</v>
      </c>
      <c r="H94" s="6">
        <v>944.4</v>
      </c>
      <c r="I94" s="36">
        <f t="shared" si="13"/>
        <v>2833.2</v>
      </c>
      <c r="J94" s="6">
        <v>944.4</v>
      </c>
      <c r="K94" s="6">
        <v>944.4</v>
      </c>
      <c r="L94" s="6">
        <v>944.4</v>
      </c>
      <c r="M94" s="36">
        <f t="shared" si="14"/>
        <v>2833.2</v>
      </c>
      <c r="N94" s="6">
        <v>944.4</v>
      </c>
      <c r="O94" s="6">
        <v>944.4</v>
      </c>
      <c r="P94" s="6">
        <v>1658.19</v>
      </c>
      <c r="Q94" s="36">
        <f t="shared" si="15"/>
        <v>3546.99</v>
      </c>
      <c r="S94" s="42"/>
      <c r="T94" s="1"/>
      <c r="U94" s="1"/>
      <c r="V94" s="1"/>
    </row>
    <row r="95" spans="1:22" x14ac:dyDescent="0.2">
      <c r="A95" s="9" t="s">
        <v>127</v>
      </c>
      <c r="B95" s="8">
        <f t="shared" ref="B95:Q95" si="18">B93-B94</f>
        <v>209428.23779161999</v>
      </c>
      <c r="C95" s="8">
        <f t="shared" si="18"/>
        <v>216386.13131333</v>
      </c>
      <c r="D95" s="8">
        <f t="shared" si="18"/>
        <v>229171.63388098002</v>
      </c>
      <c r="E95" s="8">
        <f t="shared" si="18"/>
        <v>654986.00298593007</v>
      </c>
      <c r="F95" s="8">
        <f t="shared" si="18"/>
        <v>213155.49607111386</v>
      </c>
      <c r="G95" s="8">
        <f t="shared" si="18"/>
        <v>225223.10855562001</v>
      </c>
      <c r="H95" s="8">
        <f t="shared" si="18"/>
        <v>219910.61055644005</v>
      </c>
      <c r="I95" s="8">
        <f t="shared" si="18"/>
        <v>658289.21518317389</v>
      </c>
      <c r="J95" s="8">
        <f t="shared" si="18"/>
        <v>213775.71552921997</v>
      </c>
      <c r="K95" s="8">
        <f t="shared" si="18"/>
        <v>204587.25419005001</v>
      </c>
      <c r="L95" s="8">
        <f t="shared" si="18"/>
        <v>210799.64462895005</v>
      </c>
      <c r="M95" s="8">
        <f t="shared" si="18"/>
        <v>629162.61434821994</v>
      </c>
      <c r="N95" s="8">
        <f t="shared" si="18"/>
        <v>192455.82230778006</v>
      </c>
      <c r="O95" s="8">
        <f t="shared" si="18"/>
        <v>240009.899378595</v>
      </c>
      <c r="P95" s="8">
        <f t="shared" si="18"/>
        <v>229798.01877899998</v>
      </c>
      <c r="Q95" s="8">
        <f t="shared" si="18"/>
        <v>662263.74046537513</v>
      </c>
      <c r="S95" s="42"/>
      <c r="T95" s="1"/>
      <c r="U95" s="1"/>
      <c r="V95" s="1"/>
    </row>
    <row r="96" spans="1:22" x14ac:dyDescent="0.2">
      <c r="A96" s="5" t="s">
        <v>84</v>
      </c>
      <c r="B96" s="47">
        <v>2.02</v>
      </c>
      <c r="C96" s="6">
        <v>46.77394563</v>
      </c>
      <c r="D96" s="6">
        <v>6.4908961000000014</v>
      </c>
      <c r="E96" s="36">
        <f t="shared" si="16"/>
        <v>55.284841730000004</v>
      </c>
      <c r="F96" s="6">
        <v>162.58197235000003</v>
      </c>
      <c r="G96" s="6">
        <v>124.55894995999999</v>
      </c>
      <c r="H96" s="6">
        <v>245.11498560000001</v>
      </c>
      <c r="I96" s="36">
        <f t="shared" si="13"/>
        <v>532.25590791000002</v>
      </c>
      <c r="J96" s="6">
        <v>215.67941410000003</v>
      </c>
      <c r="K96" s="6">
        <v>39.880221599999992</v>
      </c>
      <c r="L96" s="6">
        <v>237.98453590000003</v>
      </c>
      <c r="M96" s="36">
        <f t="shared" si="14"/>
        <v>493.54417160000003</v>
      </c>
      <c r="N96" s="45">
        <v>217.63001269999998</v>
      </c>
      <c r="O96" s="6">
        <v>184.09573330000003</v>
      </c>
      <c r="P96" s="6">
        <v>2528.4382928999994</v>
      </c>
      <c r="Q96" s="36">
        <f t="shared" si="15"/>
        <v>2930.1640388999995</v>
      </c>
      <c r="S96" s="42"/>
      <c r="T96" s="1"/>
      <c r="U96" s="1"/>
      <c r="V96" s="1"/>
    </row>
    <row r="97" spans="1:22" x14ac:dyDescent="0.2">
      <c r="A97" s="5" t="s">
        <v>85</v>
      </c>
      <c r="B97" s="47">
        <v>3565.2</v>
      </c>
      <c r="C97" s="6">
        <v>3538.0312664300009</v>
      </c>
      <c r="D97" s="6">
        <v>3666.6333128299998</v>
      </c>
      <c r="E97" s="36">
        <f t="shared" si="16"/>
        <v>10769.86457926</v>
      </c>
      <c r="F97" s="6">
        <v>2830.19025418</v>
      </c>
      <c r="G97" s="6">
        <v>2720.3429558599996</v>
      </c>
      <c r="H97" s="6">
        <v>2589.5956010999998</v>
      </c>
      <c r="I97" s="36">
        <f t="shared" si="13"/>
        <v>8140.128811139999</v>
      </c>
      <c r="J97" s="6">
        <v>2355.57682952</v>
      </c>
      <c r="K97" s="6">
        <v>2914.2986262000004</v>
      </c>
      <c r="L97" s="6">
        <v>2375.3878771199998</v>
      </c>
      <c r="M97" s="36">
        <f t="shared" si="14"/>
        <v>7645.2633328400007</v>
      </c>
      <c r="N97" s="6">
        <v>2528.2847084099999</v>
      </c>
      <c r="O97" s="6">
        <v>3261.4166634999997</v>
      </c>
      <c r="P97" s="6">
        <v>904.53965995999988</v>
      </c>
      <c r="Q97" s="36">
        <f t="shared" si="15"/>
        <v>6694.2410318699995</v>
      </c>
      <c r="S97" s="42"/>
      <c r="T97" s="1"/>
      <c r="U97" s="1"/>
      <c r="V97" s="1"/>
    </row>
    <row r="98" spans="1:22" x14ac:dyDescent="0.2">
      <c r="A98" s="5" t="s">
        <v>120</v>
      </c>
      <c r="B98" s="47">
        <v>3567.22</v>
      </c>
      <c r="C98" s="6">
        <v>3584.8052120600009</v>
      </c>
      <c r="D98" s="6">
        <v>3673.1242089299999</v>
      </c>
      <c r="E98" s="36">
        <f t="shared" si="16"/>
        <v>10825.149420990001</v>
      </c>
      <c r="F98" s="6">
        <v>2992.7722265299999</v>
      </c>
      <c r="G98" s="6">
        <v>2844.9019058199997</v>
      </c>
      <c r="H98" s="6">
        <v>2834.7105867</v>
      </c>
      <c r="I98" s="36">
        <f t="shared" si="13"/>
        <v>8672.3847190499982</v>
      </c>
      <c r="J98" s="6">
        <v>2571.2562436200001</v>
      </c>
      <c r="K98" s="6">
        <v>2954.1788478000003</v>
      </c>
      <c r="L98" s="6">
        <v>2613.3724130199998</v>
      </c>
      <c r="M98" s="36">
        <f t="shared" si="14"/>
        <v>8138.8075044400002</v>
      </c>
      <c r="N98" s="6">
        <v>2745.9147211099998</v>
      </c>
      <c r="O98" s="6">
        <v>3445.5123967999998</v>
      </c>
      <c r="P98" s="6">
        <v>3432.9779528599993</v>
      </c>
      <c r="Q98" s="36">
        <f t="shared" si="15"/>
        <v>9624.4050707699989</v>
      </c>
      <c r="S98" s="42"/>
      <c r="T98" s="1"/>
      <c r="U98" s="1"/>
      <c r="V98" s="1"/>
    </row>
    <row r="99" spans="1:22" x14ac:dyDescent="0.2">
      <c r="A99" s="5" t="s">
        <v>121</v>
      </c>
      <c r="B99" s="6">
        <v>1918.14</v>
      </c>
      <c r="C99" s="6">
        <v>1620.9841755999998</v>
      </c>
      <c r="D99" s="6">
        <v>2276.2237566999997</v>
      </c>
      <c r="E99" s="36">
        <f t="shared" si="16"/>
        <v>5815.3479322999992</v>
      </c>
      <c r="F99" s="6">
        <v>574.89368119999995</v>
      </c>
      <c r="G99" s="6">
        <v>2944.9274129999999</v>
      </c>
      <c r="H99" s="6">
        <v>1192.8028497999999</v>
      </c>
      <c r="I99" s="36">
        <f t="shared" si="13"/>
        <v>4712.623943999999</v>
      </c>
      <c r="J99" s="6">
        <v>2048.8107906</v>
      </c>
      <c r="K99" s="6">
        <v>1438.3961819000001</v>
      </c>
      <c r="L99" s="6">
        <v>2967.4120108000002</v>
      </c>
      <c r="M99" s="36">
        <f t="shared" si="14"/>
        <v>6454.6189833000008</v>
      </c>
      <c r="N99" s="6">
        <v>1782.2367738999999</v>
      </c>
      <c r="O99" s="6">
        <v>6340.3213478500002</v>
      </c>
      <c r="P99" s="6">
        <v>2113.1727629100001</v>
      </c>
      <c r="Q99" s="36">
        <f t="shared" si="15"/>
        <v>10235.730884660001</v>
      </c>
      <c r="S99" s="42"/>
      <c r="T99" s="1"/>
      <c r="U99" s="1"/>
      <c r="V99" s="1"/>
    </row>
    <row r="100" spans="1:22" x14ac:dyDescent="0.2">
      <c r="A100" s="9" t="s">
        <v>17</v>
      </c>
      <c r="B100" s="8">
        <f t="shared" ref="B100:H100" si="19">B95+B96+B97-B98+B99</f>
        <v>211346.37779162001</v>
      </c>
      <c r="C100" s="8">
        <f t="shared" si="19"/>
        <v>218007.11548893002</v>
      </c>
      <c r="D100" s="8">
        <f t="shared" si="19"/>
        <v>231447.85763768002</v>
      </c>
      <c r="E100" s="8">
        <f t="shared" si="19"/>
        <v>660801.35091823002</v>
      </c>
      <c r="F100" s="8">
        <f t="shared" si="19"/>
        <v>213730.38975231381</v>
      </c>
      <c r="G100" s="8">
        <f t="shared" si="19"/>
        <v>228168.03596861998</v>
      </c>
      <c r="H100" s="8">
        <f t="shared" si="19"/>
        <v>221103.41340624006</v>
      </c>
      <c r="I100" s="8">
        <f t="shared" ref="I100:Q100" si="20">I95+I96+I97-I98+I99</f>
        <v>663001.83912717376</v>
      </c>
      <c r="J100" s="8">
        <f t="shared" si="20"/>
        <v>215824.52631981997</v>
      </c>
      <c r="K100" s="8">
        <f t="shared" si="20"/>
        <v>206025.65037195</v>
      </c>
      <c r="L100" s="8">
        <f t="shared" si="20"/>
        <v>213767.05663975005</v>
      </c>
      <c r="M100" s="8">
        <f t="shared" si="20"/>
        <v>635617.23333152011</v>
      </c>
      <c r="N100" s="8">
        <f t="shared" si="20"/>
        <v>194238.05908168008</v>
      </c>
      <c r="O100" s="8">
        <f t="shared" si="20"/>
        <v>246350.22072644497</v>
      </c>
      <c r="P100" s="8">
        <f t="shared" si="20"/>
        <v>231911.19154190997</v>
      </c>
      <c r="Q100" s="8">
        <f t="shared" si="20"/>
        <v>672499.47135003528</v>
      </c>
      <c r="S100" s="42"/>
      <c r="T100" s="1"/>
      <c r="U100" s="1"/>
      <c r="V100" s="1"/>
    </row>
    <row r="101" spans="1:22" ht="14.25" x14ac:dyDescent="0.2">
      <c r="A101" s="13" t="s">
        <v>123</v>
      </c>
      <c r="F101" s="1"/>
      <c r="G101" s="1"/>
      <c r="H101" s="1"/>
      <c r="J101" s="1"/>
      <c r="K101" s="1"/>
      <c r="L101" s="1"/>
      <c r="N101" s="1"/>
      <c r="O101" s="1"/>
      <c r="P101" s="1"/>
    </row>
    <row r="102" spans="1:22" x14ac:dyDescent="0.2">
      <c r="A102" s="7"/>
      <c r="F102" s="1"/>
      <c r="G102" s="1"/>
      <c r="H102" s="1"/>
      <c r="J102" s="1"/>
      <c r="K102" s="1"/>
      <c r="L102" s="1"/>
      <c r="N102" s="1"/>
      <c r="O102" s="1"/>
      <c r="P102" s="1"/>
    </row>
    <row r="103" spans="1:22" ht="15.75" x14ac:dyDescent="0.25">
      <c r="A103" s="10" t="s">
        <v>145</v>
      </c>
      <c r="F103" s="1"/>
      <c r="G103" s="1"/>
      <c r="H103" s="1"/>
      <c r="J103" s="1"/>
      <c r="K103" s="1"/>
      <c r="L103" s="1"/>
      <c r="M103" s="14"/>
      <c r="N103" s="1"/>
      <c r="O103" s="1"/>
      <c r="P103" s="1"/>
      <c r="Q103" s="14" t="s">
        <v>141</v>
      </c>
    </row>
    <row r="104" spans="1:22" x14ac:dyDescent="0.2">
      <c r="A104" s="53" t="s">
        <v>104</v>
      </c>
      <c r="B104" s="51" t="s">
        <v>146</v>
      </c>
      <c r="C104" s="51"/>
      <c r="D104" s="51"/>
      <c r="E104" s="51"/>
      <c r="F104" s="51" t="s">
        <v>147</v>
      </c>
      <c r="G104" s="51"/>
      <c r="H104" s="51"/>
      <c r="I104" s="51"/>
      <c r="J104" s="51" t="s">
        <v>148</v>
      </c>
      <c r="K104" s="51"/>
      <c r="L104" s="51"/>
      <c r="M104" s="51"/>
      <c r="N104" s="51" t="s">
        <v>149</v>
      </c>
      <c r="O104" s="51"/>
      <c r="P104" s="51"/>
      <c r="Q104" s="51"/>
    </row>
    <row r="105" spans="1:22" x14ac:dyDescent="0.2">
      <c r="A105" s="53"/>
      <c r="B105" s="2" t="s">
        <v>94</v>
      </c>
      <c r="C105" s="2" t="s">
        <v>98</v>
      </c>
      <c r="D105" s="2" t="s">
        <v>99</v>
      </c>
      <c r="E105" s="2" t="s">
        <v>129</v>
      </c>
      <c r="F105" s="2" t="s">
        <v>130</v>
      </c>
      <c r="G105" s="2" t="s">
        <v>131</v>
      </c>
      <c r="H105" s="2" t="s">
        <v>132</v>
      </c>
      <c r="I105" s="2" t="s">
        <v>129</v>
      </c>
      <c r="J105" s="2" t="s">
        <v>133</v>
      </c>
      <c r="K105" s="2" t="s">
        <v>134</v>
      </c>
      <c r="L105" s="2" t="s">
        <v>135</v>
      </c>
      <c r="M105" s="2" t="s">
        <v>129</v>
      </c>
      <c r="N105" s="2" t="s">
        <v>136</v>
      </c>
      <c r="O105" s="2" t="s">
        <v>137</v>
      </c>
      <c r="P105" s="2" t="s">
        <v>138</v>
      </c>
      <c r="Q105" s="2" t="s">
        <v>129</v>
      </c>
    </row>
    <row r="106" spans="1:22" x14ac:dyDescent="0.2">
      <c r="A106" s="9" t="s">
        <v>128</v>
      </c>
      <c r="B106" s="6">
        <f>'TaxItem Data 11-12'!B136</f>
        <v>158291.76699999999</v>
      </c>
      <c r="C106" s="6">
        <f>'TaxItem Data 11-12'!C136</f>
        <v>164861.56794299997</v>
      </c>
      <c r="D106" s="6">
        <f>'TaxItem Data 11-12'!D136</f>
        <v>285394.94909188</v>
      </c>
      <c r="E106" s="6">
        <f>'TaxItem Data 11-12'!E136</f>
        <v>608548.28403488011</v>
      </c>
      <c r="F106" s="6">
        <f>'TaxItem Data 11-12'!F136</f>
        <v>191182.33924190997</v>
      </c>
      <c r="G106" s="6">
        <f>'TaxItem Data 11-12'!G136</f>
        <v>199352.09705857004</v>
      </c>
      <c r="H106" s="6">
        <f>'TaxItem Data 11-12'!H136</f>
        <v>338359.05678652995</v>
      </c>
      <c r="I106" s="6">
        <f>'TaxItem Data 11-12'!I136</f>
        <v>728893.49308700988</v>
      </c>
      <c r="J106" s="6">
        <f>'TaxItem Data 11-12'!J136</f>
        <v>217575.72280428003</v>
      </c>
      <c r="K106" s="6">
        <f>'TaxItem Data 11-12'!K136</f>
        <v>195294.92059249</v>
      </c>
      <c r="L106" s="6">
        <f>'TaxItem Data 11-12'!L136</f>
        <v>322351.76101868995</v>
      </c>
      <c r="M106" s="6">
        <f>'TaxItem Data 11-12'!M136</f>
        <v>735222.40441546007</v>
      </c>
      <c r="N106" s="6">
        <f>'TaxItem Data 11-12'!N136</f>
        <v>191712.27738062997</v>
      </c>
      <c r="O106" s="6">
        <f>'TaxItem Data 11-12'!O136</f>
        <v>202541.67142291</v>
      </c>
      <c r="P106" s="6">
        <f>'TaxItem Data 11-12'!P136</f>
        <v>359442.94202611002</v>
      </c>
      <c r="Q106" s="6">
        <f>'TaxItem Data 11-12'!Q136</f>
        <v>753696.89082964999</v>
      </c>
      <c r="S106" s="42"/>
    </row>
    <row r="107" spans="1:22" x14ac:dyDescent="0.2">
      <c r="A107" s="5" t="s">
        <v>140</v>
      </c>
      <c r="B107" s="6">
        <f>'TaxItem Data 11-12'!B137+'TaxItem Data 11-12'!B138</f>
        <v>9906.1</v>
      </c>
      <c r="C107" s="6">
        <f>'TaxItem Data 11-12'!C137+'TaxItem Data 11-12'!C138</f>
        <v>9906.1</v>
      </c>
      <c r="D107" s="6">
        <f>'TaxItem Data 11-12'!D137+'TaxItem Data 11-12'!D138</f>
        <v>9263.14</v>
      </c>
      <c r="E107" s="6">
        <f>'TaxItem Data 11-12'!E137+'TaxItem Data 11-12'!E138</f>
        <v>29075.34</v>
      </c>
      <c r="F107" s="6">
        <f>'TaxItem Data 11-12'!F137+'TaxItem Data 11-12'!F138</f>
        <v>9083.2000000000007</v>
      </c>
      <c r="G107" s="6">
        <f>'TaxItem Data 11-12'!G137+'TaxItem Data 11-12'!G138</f>
        <v>9083.2000000000007</v>
      </c>
      <c r="H107" s="6">
        <f>'TaxItem Data 11-12'!H137+'TaxItem Data 11-12'!H138</f>
        <v>8785.0000000000018</v>
      </c>
      <c r="I107" s="6">
        <f>'TaxItem Data 11-12'!I137+'TaxItem Data 11-12'!I138</f>
        <v>26951.400000000005</v>
      </c>
      <c r="J107" s="6">
        <f>'TaxItem Data 11-12'!J137+'TaxItem Data 11-12'!J138</f>
        <v>8785</v>
      </c>
      <c r="K107" s="6">
        <f>'TaxItem Data 11-12'!K137+'TaxItem Data 11-12'!K138</f>
        <v>8785.0000000000018</v>
      </c>
      <c r="L107" s="6">
        <f>'TaxItem Data 11-12'!L137+'TaxItem Data 11-12'!L138</f>
        <v>8944.0754199833336</v>
      </c>
      <c r="M107" s="6">
        <f>'TaxItem Data 11-12'!M137+'TaxItem Data 11-12'!M138</f>
        <v>26514.075419983335</v>
      </c>
      <c r="N107" s="6">
        <f>'TaxItem Data 11-12'!N137+'TaxItem Data 11-12'!N138</f>
        <v>8874.7000000000007</v>
      </c>
      <c r="O107" s="6">
        <f>'TaxItem Data 11-12'!O137+'TaxItem Data 11-12'!O138</f>
        <v>9493.7000000000007</v>
      </c>
      <c r="P107" s="6">
        <f>'TaxItem Data 11-12'!P137+'TaxItem Data 11-12'!P138</f>
        <v>16595.943062926668</v>
      </c>
      <c r="Q107" s="6">
        <f>'TaxItem Data 11-12'!Q137+'TaxItem Data 11-12'!Q138</f>
        <v>34964.343062926673</v>
      </c>
      <c r="S107" s="42"/>
    </row>
    <row r="108" spans="1:22" x14ac:dyDescent="0.2">
      <c r="A108" s="9" t="s">
        <v>127</v>
      </c>
      <c r="B108" s="8">
        <f>B106-B107</f>
        <v>148385.66699999999</v>
      </c>
      <c r="C108" s="8">
        <f t="shared" ref="C108:Q108" si="21">C106-C107</f>
        <v>154955.46794299997</v>
      </c>
      <c r="D108" s="8">
        <f t="shared" si="21"/>
        <v>276131.80909187999</v>
      </c>
      <c r="E108" s="8">
        <f t="shared" si="21"/>
        <v>579472.94403488014</v>
      </c>
      <c r="F108" s="8">
        <f>F106-F107</f>
        <v>182099.13924190996</v>
      </c>
      <c r="G108" s="8">
        <f>G106-G107</f>
        <v>190268.89705857003</v>
      </c>
      <c r="H108" s="8">
        <f>H106-H107</f>
        <v>329574.05678652995</v>
      </c>
      <c r="I108" s="8">
        <f t="shared" si="21"/>
        <v>701942.09308700985</v>
      </c>
      <c r="J108" s="8">
        <f t="shared" si="21"/>
        <v>208790.72280428003</v>
      </c>
      <c r="K108" s="8">
        <f t="shared" si="21"/>
        <v>186509.92059249</v>
      </c>
      <c r="L108" s="8">
        <f t="shared" si="21"/>
        <v>313407.68559870659</v>
      </c>
      <c r="M108" s="8">
        <f t="shared" si="21"/>
        <v>708708.32899547671</v>
      </c>
      <c r="N108" s="8">
        <f t="shared" si="21"/>
        <v>182837.57738062995</v>
      </c>
      <c r="O108" s="8">
        <f t="shared" si="21"/>
        <v>193047.97142290999</v>
      </c>
      <c r="P108" s="8">
        <f t="shared" si="21"/>
        <v>342846.99896318337</v>
      </c>
      <c r="Q108" s="8">
        <f t="shared" si="21"/>
        <v>718732.54776672332</v>
      </c>
      <c r="S108" s="42"/>
    </row>
    <row r="109" spans="1:22" ht="14.25" x14ac:dyDescent="0.2">
      <c r="A109" s="13" t="s">
        <v>123</v>
      </c>
    </row>
    <row r="111" spans="1:22" x14ac:dyDescent="0.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22" x14ac:dyDescent="0.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</sheetData>
  <mergeCells count="20">
    <mergeCell ref="A69:A70"/>
    <mergeCell ref="A104:A105"/>
    <mergeCell ref="A2:A3"/>
    <mergeCell ref="A33:A34"/>
    <mergeCell ref="B2:E2"/>
    <mergeCell ref="B33:E33"/>
    <mergeCell ref="B69:E69"/>
    <mergeCell ref="B104:E104"/>
    <mergeCell ref="F2:I2"/>
    <mergeCell ref="J2:M2"/>
    <mergeCell ref="N2:Q2"/>
    <mergeCell ref="F33:I33"/>
    <mergeCell ref="J33:M33"/>
    <mergeCell ref="N33:Q33"/>
    <mergeCell ref="F69:I69"/>
    <mergeCell ref="J69:M69"/>
    <mergeCell ref="N69:Q69"/>
    <mergeCell ref="F104:I104"/>
    <mergeCell ref="J104:M104"/>
    <mergeCell ref="N104:Q104"/>
  </mergeCells>
  <phoneticPr fontId="0" type="noConversion"/>
  <pageMargins left="0.75" right="0.75" top="0.66" bottom="0.56999999999999995" header="0.3" footer="0.5"/>
  <pageSetup paperSize="9" scale="55" fitToHeight="3" orientation="landscape" horizontalDpi="300" verticalDpi="300" r:id="rId1"/>
  <headerFooter alignWithMargins="0">
    <oddHeader>&amp;C&amp;"Arial,Bold"&amp;12TANZANIA REVENUE AUTHORITY
Actual Revenue Collections (Quarterly) for 2008/09 by Regions</oddHeader>
  </headerFooter>
  <rowBreaks count="2" manualBreakCount="2">
    <brk id="31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Departmental Data 11-12</vt:lpstr>
      <vt:lpstr>TaxItem Data 11-12</vt:lpstr>
      <vt:lpstr>Regional Data 11-12</vt:lpstr>
    </vt:vector>
  </TitlesOfParts>
  <Company>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 Data Warehouse</dc:creator>
  <cp:lastModifiedBy>Stephen S. Mfikwa</cp:lastModifiedBy>
  <cp:lastPrinted>2009-11-05T06:42:35Z</cp:lastPrinted>
  <dcterms:created xsi:type="dcterms:W3CDTF">2006-12-06T22:38:00Z</dcterms:created>
  <dcterms:modified xsi:type="dcterms:W3CDTF">2014-03-06T08:28:03Z</dcterms:modified>
</cp:coreProperties>
</file>