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fikwa\Desktop\"/>
    </mc:Choice>
  </mc:AlternateContent>
  <bookViews>
    <workbookView xWindow="10350" yWindow="-105" windowWidth="7575" windowHeight="9075" tabRatio="714"/>
  </bookViews>
  <sheets>
    <sheet name="Departmental Data 14-15" sheetId="3" r:id="rId1"/>
    <sheet name="TaxItem Data 14-15" sheetId="1" r:id="rId2"/>
    <sheet name="Regional Data 14-15" sheetId="2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118" i="1" l="1"/>
  <c r="H125" i="1"/>
  <c r="G125" i="1"/>
  <c r="G12" i="3" s="1"/>
  <c r="F125" i="1"/>
  <c r="F12" i="3" s="1"/>
  <c r="M140" i="1"/>
  <c r="N12" i="3"/>
  <c r="C104" i="2"/>
  <c r="D104" i="2"/>
  <c r="F104" i="2"/>
  <c r="G104" i="2"/>
  <c r="H104" i="2"/>
  <c r="J104" i="2"/>
  <c r="K104" i="2"/>
  <c r="L104" i="2"/>
  <c r="N104" i="2"/>
  <c r="O104" i="2"/>
  <c r="P104" i="2"/>
  <c r="C11" i="3"/>
  <c r="D11" i="3"/>
  <c r="F11" i="3"/>
  <c r="G11" i="3"/>
  <c r="H11" i="3"/>
  <c r="J11" i="3"/>
  <c r="K11" i="3"/>
  <c r="L11" i="3"/>
  <c r="N11" i="3"/>
  <c r="O11" i="3"/>
  <c r="P11" i="3"/>
  <c r="C12" i="3"/>
  <c r="D12" i="3"/>
  <c r="H12" i="3"/>
  <c r="J12" i="3"/>
  <c r="K12" i="3"/>
  <c r="L12" i="3"/>
  <c r="O12" i="3"/>
  <c r="P12" i="3"/>
  <c r="C13" i="3"/>
  <c r="D13" i="3"/>
  <c r="F13" i="3"/>
  <c r="G13" i="3"/>
  <c r="H13" i="3"/>
  <c r="J13" i="3"/>
  <c r="K13" i="3"/>
  <c r="L13" i="3"/>
  <c r="N13" i="3"/>
  <c r="O13" i="3"/>
  <c r="P13" i="3"/>
  <c r="C14" i="3"/>
  <c r="D14" i="3"/>
  <c r="F14" i="3"/>
  <c r="G14" i="3"/>
  <c r="H14" i="3"/>
  <c r="J14" i="3"/>
  <c r="K14" i="3"/>
  <c r="L14" i="3"/>
  <c r="N14" i="3"/>
  <c r="O14" i="3"/>
  <c r="P14" i="3"/>
  <c r="C15" i="3"/>
  <c r="D15" i="3"/>
  <c r="F15" i="3"/>
  <c r="G15" i="3"/>
  <c r="H15" i="3"/>
  <c r="J15" i="3"/>
  <c r="K15" i="3"/>
  <c r="L15" i="3"/>
  <c r="N15" i="3"/>
  <c r="O15" i="3"/>
  <c r="P15" i="3"/>
  <c r="C16" i="3"/>
  <c r="D16" i="3"/>
  <c r="E16" i="3"/>
  <c r="F16" i="3"/>
  <c r="G16" i="3"/>
  <c r="H16" i="3"/>
  <c r="J16" i="3"/>
  <c r="K16" i="3"/>
  <c r="L16" i="3"/>
  <c r="N16" i="3"/>
  <c r="O16" i="3"/>
  <c r="P16" i="3"/>
  <c r="C253" i="1"/>
  <c r="C259" i="1" s="1"/>
  <c r="G253" i="1"/>
  <c r="G259" i="1" s="1"/>
  <c r="K253" i="1"/>
  <c r="K259" i="1" s="1"/>
  <c r="C252" i="1"/>
  <c r="D252" i="1"/>
  <c r="F252" i="1"/>
  <c r="G252" i="1"/>
  <c r="H252" i="1"/>
  <c r="J252" i="1"/>
  <c r="K252" i="1"/>
  <c r="L252" i="1"/>
  <c r="N252" i="1"/>
  <c r="O252" i="1"/>
  <c r="P252" i="1"/>
  <c r="B252" i="1"/>
  <c r="B240" i="1"/>
  <c r="C240" i="1"/>
  <c r="D240" i="1"/>
  <c r="F240" i="1"/>
  <c r="G240" i="1"/>
  <c r="H240" i="1"/>
  <c r="J240" i="1"/>
  <c r="K240" i="1"/>
  <c r="L240" i="1"/>
  <c r="N240" i="1"/>
  <c r="O240" i="1"/>
  <c r="P240" i="1"/>
  <c r="P253" i="1" s="1"/>
  <c r="P259" i="1" s="1"/>
  <c r="C236" i="1"/>
  <c r="D236" i="1"/>
  <c r="F236" i="1"/>
  <c r="G236" i="1"/>
  <c r="H236" i="1"/>
  <c r="J236" i="1"/>
  <c r="K236" i="1"/>
  <c r="L236" i="1"/>
  <c r="N236" i="1"/>
  <c r="O236" i="1"/>
  <c r="P236" i="1"/>
  <c r="B236" i="1"/>
  <c r="C180" i="1"/>
  <c r="D180" i="1"/>
  <c r="F180" i="1"/>
  <c r="F253" i="1" s="1"/>
  <c r="F259" i="1" s="1"/>
  <c r="G180" i="1"/>
  <c r="H180" i="1"/>
  <c r="J180" i="1"/>
  <c r="J253" i="1" s="1"/>
  <c r="J259" i="1" s="1"/>
  <c r="K180" i="1"/>
  <c r="L180" i="1"/>
  <c r="N180" i="1"/>
  <c r="N253" i="1" s="1"/>
  <c r="N259" i="1" s="1"/>
  <c r="O180" i="1"/>
  <c r="P180" i="1"/>
  <c r="B180" i="1"/>
  <c r="B253" i="1" s="1"/>
  <c r="B259" i="1" s="1"/>
  <c r="D158" i="1"/>
  <c r="D163" i="1" s="1"/>
  <c r="L158" i="1"/>
  <c r="L163" i="1" s="1"/>
  <c r="C157" i="1"/>
  <c r="D157" i="1"/>
  <c r="F157" i="1"/>
  <c r="G157" i="1"/>
  <c r="H157" i="1"/>
  <c r="J157" i="1"/>
  <c r="K157" i="1"/>
  <c r="L157" i="1"/>
  <c r="N157" i="1"/>
  <c r="O157" i="1"/>
  <c r="P157" i="1"/>
  <c r="B157" i="1"/>
  <c r="G148" i="1"/>
  <c r="G158" i="1" s="1"/>
  <c r="G163" i="1" s="1"/>
  <c r="N148" i="1"/>
  <c r="N158" i="1" s="1"/>
  <c r="N163" i="1" s="1"/>
  <c r="O148" i="1"/>
  <c r="C147" i="1"/>
  <c r="C148" i="1" s="1"/>
  <c r="C158" i="1" s="1"/>
  <c r="C163" i="1" s="1"/>
  <c r="D147" i="1"/>
  <c r="D148" i="1" s="1"/>
  <c r="F147" i="1"/>
  <c r="F148" i="1" s="1"/>
  <c r="F158" i="1" s="1"/>
  <c r="F163" i="1" s="1"/>
  <c r="G147" i="1"/>
  <c r="H147" i="1"/>
  <c r="H148" i="1" s="1"/>
  <c r="H158" i="1" s="1"/>
  <c r="H163" i="1" s="1"/>
  <c r="J147" i="1"/>
  <c r="J148" i="1" s="1"/>
  <c r="J158" i="1" s="1"/>
  <c r="J163" i="1" s="1"/>
  <c r="K147" i="1"/>
  <c r="K148" i="1" s="1"/>
  <c r="K158" i="1" s="1"/>
  <c r="K163" i="1" s="1"/>
  <c r="L147" i="1"/>
  <c r="L148" i="1" s="1"/>
  <c r="N147" i="1"/>
  <c r="O147" i="1"/>
  <c r="P147" i="1"/>
  <c r="P148" i="1" s="1"/>
  <c r="P158" i="1" s="1"/>
  <c r="P163" i="1" s="1"/>
  <c r="B147" i="1"/>
  <c r="B148" i="1" s="1"/>
  <c r="B158" i="1" s="1"/>
  <c r="B163" i="1" s="1"/>
  <c r="C143" i="1"/>
  <c r="D143" i="1"/>
  <c r="F143" i="1"/>
  <c r="G143" i="1"/>
  <c r="H143" i="1"/>
  <c r="J143" i="1"/>
  <c r="K143" i="1"/>
  <c r="L143" i="1"/>
  <c r="N143" i="1"/>
  <c r="O143" i="1"/>
  <c r="P143" i="1"/>
  <c r="B143" i="1"/>
  <c r="C139" i="1"/>
  <c r="D139" i="1"/>
  <c r="F139" i="1"/>
  <c r="G139" i="1"/>
  <c r="H139" i="1"/>
  <c r="J139" i="1"/>
  <c r="K139" i="1"/>
  <c r="L139" i="1"/>
  <c r="N139" i="1"/>
  <c r="O139" i="1"/>
  <c r="P139" i="1"/>
  <c r="B139" i="1"/>
  <c r="C18" i="1"/>
  <c r="D18" i="1"/>
  <c r="F18" i="1"/>
  <c r="G18" i="1"/>
  <c r="H18" i="1"/>
  <c r="J18" i="1"/>
  <c r="K18" i="1"/>
  <c r="L18" i="1"/>
  <c r="N18" i="1"/>
  <c r="O18" i="1"/>
  <c r="P18" i="1"/>
  <c r="B18" i="1"/>
  <c r="C21" i="1"/>
  <c r="D21" i="1"/>
  <c r="F21" i="1"/>
  <c r="G21" i="1"/>
  <c r="H21" i="1"/>
  <c r="J21" i="1"/>
  <c r="K21" i="1"/>
  <c r="L21" i="1"/>
  <c r="N21" i="1"/>
  <c r="O21" i="1"/>
  <c r="P21" i="1"/>
  <c r="B21" i="1"/>
  <c r="Q24" i="1"/>
  <c r="Q25" i="1"/>
  <c r="Q23" i="1"/>
  <c r="Q29" i="2"/>
  <c r="Q30" i="2"/>
  <c r="Q28" i="2"/>
  <c r="Q202" i="1"/>
  <c r="Q203" i="1"/>
  <c r="M202" i="1"/>
  <c r="M203" i="1"/>
  <c r="M201" i="1"/>
  <c r="Q257" i="1"/>
  <c r="Q258" i="1"/>
  <c r="M257" i="1"/>
  <c r="M258" i="1"/>
  <c r="L253" i="1" l="1"/>
  <c r="L259" i="1" s="1"/>
  <c r="H253" i="1"/>
  <c r="H259" i="1" s="1"/>
  <c r="D253" i="1"/>
  <c r="D259" i="1" s="1"/>
  <c r="Q16" i="3"/>
  <c r="O253" i="1"/>
  <c r="O259" i="1" s="1"/>
  <c r="O158" i="1"/>
  <c r="O163" i="1" s="1"/>
  <c r="Q160" i="1"/>
  <c r="Q161" i="1"/>
  <c r="Q15" i="3" s="1"/>
  <c r="Q162" i="1"/>
  <c r="Q159" i="1"/>
  <c r="M160" i="1"/>
  <c r="M161" i="1"/>
  <c r="M15" i="3" s="1"/>
  <c r="M162" i="1"/>
  <c r="M159" i="1"/>
  <c r="J119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K119" i="1"/>
  <c r="L119" i="1"/>
  <c r="N119" i="1"/>
  <c r="O119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20" i="1"/>
  <c r="Q121" i="1"/>
  <c r="Q122" i="1"/>
  <c r="Q125" i="1"/>
  <c r="Q126" i="1"/>
  <c r="Q14" i="3" s="1"/>
  <c r="Q127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5" i="1"/>
  <c r="Q16" i="1"/>
  <c r="Q14" i="1"/>
  <c r="M24" i="1"/>
  <c r="M16" i="3" s="1"/>
  <c r="M25" i="1"/>
  <c r="Q93" i="2"/>
  <c r="Q94" i="2"/>
  <c r="Q95" i="2"/>
  <c r="Q96" i="2"/>
  <c r="M94" i="2"/>
  <c r="M95" i="2"/>
  <c r="M96" i="2"/>
  <c r="M93" i="2"/>
  <c r="M29" i="2"/>
  <c r="M30" i="2"/>
  <c r="M28" i="2"/>
  <c r="M119" i="1" l="1"/>
  <c r="Q123" i="1"/>
  <c r="Q119" i="1"/>
  <c r="B104" i="2" l="1"/>
  <c r="I255" i="1"/>
  <c r="I256" i="1"/>
  <c r="I13" i="3" s="1"/>
  <c r="I257" i="1"/>
  <c r="I258" i="1"/>
  <c r="I254" i="1"/>
  <c r="I249" i="1"/>
  <c r="I250" i="1"/>
  <c r="I251" i="1"/>
  <c r="I248" i="1"/>
  <c r="I243" i="1"/>
  <c r="I244" i="1"/>
  <c r="I245" i="1"/>
  <c r="I246" i="1"/>
  <c r="I242" i="1"/>
  <c r="I238" i="1"/>
  <c r="I239" i="1"/>
  <c r="I237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182" i="1"/>
  <c r="I171" i="1"/>
  <c r="I172" i="1"/>
  <c r="I173" i="1"/>
  <c r="I174" i="1"/>
  <c r="I175" i="1"/>
  <c r="I176" i="1"/>
  <c r="I177" i="1"/>
  <c r="I178" i="1"/>
  <c r="I179" i="1"/>
  <c r="I170" i="1"/>
  <c r="I160" i="1"/>
  <c r="I161" i="1"/>
  <c r="I15" i="3" s="1"/>
  <c r="I162" i="1"/>
  <c r="I159" i="1"/>
  <c r="I151" i="1"/>
  <c r="I152" i="1"/>
  <c r="I153" i="1"/>
  <c r="I154" i="1"/>
  <c r="I155" i="1"/>
  <c r="I156" i="1"/>
  <c r="I150" i="1"/>
  <c r="I157" i="1" s="1"/>
  <c r="I145" i="1"/>
  <c r="I146" i="1"/>
  <c r="I144" i="1"/>
  <c r="I147" i="1" s="1"/>
  <c r="I142" i="1"/>
  <c r="I141" i="1"/>
  <c r="I136" i="1"/>
  <c r="I137" i="1"/>
  <c r="I138" i="1"/>
  <c r="I135" i="1"/>
  <c r="I126" i="1"/>
  <c r="I127" i="1"/>
  <c r="I125" i="1"/>
  <c r="I12" i="3" s="1"/>
  <c r="I121" i="1"/>
  <c r="I122" i="1"/>
  <c r="I120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42" i="1"/>
  <c r="I34" i="1"/>
  <c r="I35" i="1"/>
  <c r="I36" i="1"/>
  <c r="I37" i="1"/>
  <c r="I38" i="1"/>
  <c r="I39" i="1"/>
  <c r="I33" i="1"/>
  <c r="I20" i="1"/>
  <c r="I1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I24" i="1"/>
  <c r="I16" i="3" s="1"/>
  <c r="I25" i="1"/>
  <c r="I14" i="3" s="1"/>
  <c r="I23" i="1"/>
  <c r="B12" i="3"/>
  <c r="B16" i="3"/>
  <c r="B15" i="3"/>
  <c r="B14" i="3"/>
  <c r="B13" i="3"/>
  <c r="B11" i="3"/>
  <c r="I94" i="2"/>
  <c r="I95" i="2"/>
  <c r="I96" i="2"/>
  <c r="I93" i="2"/>
  <c r="I29" i="2"/>
  <c r="I30" i="2"/>
  <c r="I28" i="2"/>
  <c r="E247" i="1"/>
  <c r="F119" i="1"/>
  <c r="G119" i="1"/>
  <c r="H119" i="1"/>
  <c r="I18" i="1" l="1"/>
  <c r="I236" i="1"/>
  <c r="I104" i="2"/>
  <c r="I21" i="1"/>
  <c r="I139" i="1"/>
  <c r="I143" i="1"/>
  <c r="I180" i="1"/>
  <c r="I240" i="1"/>
  <c r="I148" i="1"/>
  <c r="I158" i="1" s="1"/>
  <c r="I163" i="1" s="1"/>
  <c r="I11" i="3"/>
  <c r="I119" i="1"/>
  <c r="E34" i="1"/>
  <c r="E35" i="1"/>
  <c r="E36" i="1"/>
  <c r="E37" i="1"/>
  <c r="E16" i="1"/>
  <c r="E118" i="1"/>
  <c r="E94" i="2" l="1"/>
  <c r="E95" i="2"/>
  <c r="E96" i="2"/>
  <c r="E28" i="2"/>
  <c r="E246" i="1"/>
  <c r="E248" i="1"/>
  <c r="E249" i="1"/>
  <c r="E250" i="1"/>
  <c r="E251" i="1"/>
  <c r="E177" i="1"/>
  <c r="E178" i="1"/>
  <c r="E179" i="1"/>
  <c r="E23" i="1"/>
  <c r="E225" i="1" l="1"/>
  <c r="M225" i="1"/>
  <c r="Q225" i="1"/>
  <c r="E226" i="1"/>
  <c r="M226" i="1"/>
  <c r="Q226" i="1"/>
  <c r="E227" i="1"/>
  <c r="M227" i="1"/>
  <c r="Q227" i="1"/>
  <c r="E228" i="1"/>
  <c r="M228" i="1"/>
  <c r="Q228" i="1"/>
  <c r="E229" i="1"/>
  <c r="M229" i="1"/>
  <c r="Q229" i="1"/>
  <c r="E230" i="1"/>
  <c r="M230" i="1"/>
  <c r="Q230" i="1"/>
  <c r="E231" i="1"/>
  <c r="M231" i="1"/>
  <c r="Q231" i="1"/>
  <c r="E232" i="1"/>
  <c r="M232" i="1"/>
  <c r="Q232" i="1"/>
  <c r="E233" i="1"/>
  <c r="M233" i="1"/>
  <c r="Q233" i="1"/>
  <c r="E234" i="1"/>
  <c r="M234" i="1"/>
  <c r="Q234" i="1"/>
  <c r="O40" i="1" l="1"/>
  <c r="O123" i="1" l="1"/>
  <c r="O6" i="3" l="1"/>
  <c r="P9" i="3"/>
  <c r="P123" i="1"/>
  <c r="Q37" i="1"/>
  <c r="Q38" i="1"/>
  <c r="Q39" i="1"/>
  <c r="Q36" i="1"/>
  <c r="O9" i="3" l="1"/>
  <c r="N9" i="3" l="1"/>
  <c r="Q9" i="3" s="1"/>
  <c r="Q177" i="1"/>
  <c r="Q178" i="1"/>
  <c r="Q250" i="1"/>
  <c r="Q249" i="1"/>
  <c r="C9" i="3" l="1"/>
  <c r="D9" i="3"/>
  <c r="F9" i="3"/>
  <c r="G9" i="3"/>
  <c r="H9" i="3"/>
  <c r="J9" i="3"/>
  <c r="K9" i="3"/>
  <c r="L9" i="3"/>
  <c r="B9" i="3"/>
  <c r="I9" i="3" l="1"/>
  <c r="M9" i="3"/>
  <c r="E9" i="3"/>
  <c r="L22" i="1" l="1"/>
  <c r="M250" i="1"/>
  <c r="M177" i="1"/>
  <c r="M178" i="1"/>
  <c r="M37" i="1"/>
  <c r="M23" i="1"/>
  <c r="M16" i="1"/>
  <c r="L26" i="1" l="1"/>
  <c r="N22" i="1"/>
  <c r="K22" i="1"/>
  <c r="J22" i="1"/>
  <c r="P22" i="1"/>
  <c r="O22" i="1"/>
  <c r="P26" i="1" l="1"/>
  <c r="J26" i="1"/>
  <c r="K26" i="1"/>
  <c r="O26" i="1"/>
  <c r="N26" i="1"/>
  <c r="I22" i="1"/>
  <c r="I26" i="1" l="1"/>
  <c r="E161" i="1"/>
  <c r="E15" i="3" s="1"/>
  <c r="Q256" i="1" l="1"/>
  <c r="Q13" i="3" s="1"/>
  <c r="Q255" i="1"/>
  <c r="Q12" i="3" s="1"/>
  <c r="Q254" i="1"/>
  <c r="M256" i="1"/>
  <c r="M13" i="3" s="1"/>
  <c r="M255" i="1"/>
  <c r="M254" i="1"/>
  <c r="Q20" i="1"/>
  <c r="Q19" i="1"/>
  <c r="Q21" i="1" s="1"/>
  <c r="Q17" i="1"/>
  <c r="Q13" i="1"/>
  <c r="Q12" i="1"/>
  <c r="Q11" i="1"/>
  <c r="Q18" i="1" s="1"/>
  <c r="Q10" i="1"/>
  <c r="Q9" i="1"/>
  <c r="Q8" i="1"/>
  <c r="Q7" i="1"/>
  <c r="Q6" i="1"/>
  <c r="Q5" i="1"/>
  <c r="Q4" i="1"/>
  <c r="M20" i="1"/>
  <c r="M19" i="1"/>
  <c r="M17" i="1"/>
  <c r="M15" i="1"/>
  <c r="M14" i="1"/>
  <c r="M13" i="1"/>
  <c r="M12" i="1"/>
  <c r="M11" i="1"/>
  <c r="M10" i="1"/>
  <c r="M9" i="1"/>
  <c r="M8" i="1"/>
  <c r="M7" i="1"/>
  <c r="M6" i="1"/>
  <c r="M5" i="1"/>
  <c r="M4" i="1"/>
  <c r="Q35" i="1"/>
  <c r="Q34" i="1"/>
  <c r="Q33" i="1"/>
  <c r="M127" i="1"/>
  <c r="M126" i="1"/>
  <c r="M14" i="3" s="1"/>
  <c r="M125" i="1"/>
  <c r="M12" i="3" s="1"/>
  <c r="M122" i="1"/>
  <c r="M121" i="1"/>
  <c r="M120" i="1"/>
  <c r="M39" i="1"/>
  <c r="M38" i="1"/>
  <c r="M36" i="1"/>
  <c r="M35" i="1"/>
  <c r="M34" i="1"/>
  <c r="M33" i="1"/>
  <c r="E33" i="1"/>
  <c r="E38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Q156" i="1"/>
  <c r="Q155" i="1"/>
  <c r="Q154" i="1"/>
  <c r="Q153" i="1"/>
  <c r="Q152" i="1"/>
  <c r="Q151" i="1"/>
  <c r="Q150" i="1"/>
  <c r="Q146" i="1"/>
  <c r="Q145" i="1"/>
  <c r="Q144" i="1"/>
  <c r="Q142" i="1"/>
  <c r="Q141" i="1"/>
  <c r="Q140" i="1"/>
  <c r="Q138" i="1"/>
  <c r="Q137" i="1"/>
  <c r="Q136" i="1"/>
  <c r="Q135" i="1"/>
  <c r="Q139" i="1" s="1"/>
  <c r="M156" i="1"/>
  <c r="M155" i="1"/>
  <c r="M154" i="1"/>
  <c r="M153" i="1"/>
  <c r="M152" i="1"/>
  <c r="M151" i="1"/>
  <c r="M150" i="1"/>
  <c r="M146" i="1"/>
  <c r="M145" i="1"/>
  <c r="M144" i="1"/>
  <c r="M142" i="1"/>
  <c r="M141" i="1"/>
  <c r="M143" i="1" s="1"/>
  <c r="M138" i="1"/>
  <c r="M137" i="1"/>
  <c r="M136" i="1"/>
  <c r="M135" i="1"/>
  <c r="M139" i="1" s="1"/>
  <c r="E144" i="1"/>
  <c r="Q251" i="1"/>
  <c r="Q248" i="1"/>
  <c r="Q247" i="1"/>
  <c r="Q246" i="1"/>
  <c r="Q245" i="1"/>
  <c r="Q244" i="1"/>
  <c r="Q243" i="1"/>
  <c r="Q242" i="1"/>
  <c r="Q239" i="1"/>
  <c r="Q238" i="1"/>
  <c r="Q237" i="1"/>
  <c r="Q23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79" i="1"/>
  <c r="Q176" i="1"/>
  <c r="Q175" i="1"/>
  <c r="Q174" i="1"/>
  <c r="Q173" i="1"/>
  <c r="Q172" i="1"/>
  <c r="Q171" i="1"/>
  <c r="Q170" i="1"/>
  <c r="M251" i="1"/>
  <c r="M249" i="1"/>
  <c r="M248" i="1"/>
  <c r="M247" i="1"/>
  <c r="M246" i="1"/>
  <c r="M245" i="1"/>
  <c r="M244" i="1"/>
  <c r="M243" i="1"/>
  <c r="M242" i="1"/>
  <c r="M239" i="1"/>
  <c r="M238" i="1"/>
  <c r="M237" i="1"/>
  <c r="M23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79" i="1"/>
  <c r="M176" i="1"/>
  <c r="M175" i="1"/>
  <c r="M174" i="1"/>
  <c r="M173" i="1"/>
  <c r="M172" i="1"/>
  <c r="M171" i="1"/>
  <c r="M170" i="1"/>
  <c r="E190" i="1"/>
  <c r="E254" i="1"/>
  <c r="E214" i="1"/>
  <c r="E215" i="1"/>
  <c r="E216" i="1"/>
  <c r="E217" i="1"/>
  <c r="E218" i="1"/>
  <c r="E219" i="1"/>
  <c r="E220" i="1"/>
  <c r="E221" i="1"/>
  <c r="E222" i="1"/>
  <c r="E223" i="1"/>
  <c r="E224" i="1"/>
  <c r="E235" i="1"/>
  <c r="E238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M180" i="1" l="1"/>
  <c r="M236" i="1"/>
  <c r="M252" i="1"/>
  <c r="Q240" i="1"/>
  <c r="M157" i="1"/>
  <c r="Q143" i="1"/>
  <c r="Q104" i="2"/>
  <c r="Q11" i="3"/>
  <c r="Q180" i="1"/>
  <c r="Q236" i="1"/>
  <c r="M147" i="1"/>
  <c r="M148" i="1" s="1"/>
  <c r="M158" i="1" s="1"/>
  <c r="M163" i="1" s="1"/>
  <c r="M18" i="1"/>
  <c r="M104" i="2"/>
  <c r="M11" i="3"/>
  <c r="Q252" i="1"/>
  <c r="Q253" i="1" s="1"/>
  <c r="Q259" i="1" s="1"/>
  <c r="Q157" i="1"/>
  <c r="M240" i="1"/>
  <c r="Q147" i="1"/>
  <c r="Q148" i="1" s="1"/>
  <c r="M21" i="1"/>
  <c r="E119" i="1"/>
  <c r="I40" i="1"/>
  <c r="M40" i="1"/>
  <c r="M123" i="1"/>
  <c r="Q40" i="1"/>
  <c r="Q124" i="1" s="1"/>
  <c r="Q128" i="1" s="1"/>
  <c r="Q158" i="1" l="1"/>
  <c r="Q163" i="1" s="1"/>
  <c r="M253" i="1"/>
  <c r="M259" i="1" s="1"/>
  <c r="M124" i="1"/>
  <c r="M128" i="1" s="1"/>
  <c r="Q22" i="1"/>
  <c r="Q5" i="3" s="1"/>
  <c r="M22" i="1"/>
  <c r="P92" i="2"/>
  <c r="P97" i="2" s="1"/>
  <c r="P60" i="2"/>
  <c r="P64" i="2" s="1"/>
  <c r="P27" i="2"/>
  <c r="P31" i="2" s="1"/>
  <c r="P119" i="1"/>
  <c r="P40" i="1"/>
  <c r="M5" i="3" l="1"/>
  <c r="Q7" i="3"/>
  <c r="M7" i="3"/>
  <c r="Q6" i="3"/>
  <c r="Q8" i="3" s="1"/>
  <c r="M6" i="3"/>
  <c r="M26" i="1"/>
  <c r="Q26" i="1"/>
  <c r="P124" i="1"/>
  <c r="P128" i="1" l="1"/>
  <c r="P5" i="3"/>
  <c r="P7" i="3"/>
  <c r="P6" i="3"/>
  <c r="E160" i="1"/>
  <c r="E162" i="1"/>
  <c r="F92" i="2"/>
  <c r="F97" i="2" s="1"/>
  <c r="G92" i="2"/>
  <c r="G97" i="2" s="1"/>
  <c r="H92" i="2"/>
  <c r="H97" i="2" s="1"/>
  <c r="B92" i="2"/>
  <c r="B97" i="2" s="1"/>
  <c r="C92" i="2"/>
  <c r="C97" i="2" s="1"/>
  <c r="D92" i="2"/>
  <c r="D97" i="2" s="1"/>
  <c r="K60" i="2"/>
  <c r="K64" i="2" s="1"/>
  <c r="L60" i="2"/>
  <c r="L64" i="2" s="1"/>
  <c r="F60" i="2"/>
  <c r="F64" i="2" s="1"/>
  <c r="G60" i="2"/>
  <c r="G64" i="2" s="1"/>
  <c r="H60" i="2"/>
  <c r="H64" i="2" s="1"/>
  <c r="B60" i="2"/>
  <c r="B64" i="2" s="1"/>
  <c r="C60" i="2"/>
  <c r="C64" i="2" s="1"/>
  <c r="D60" i="2"/>
  <c r="D64" i="2" s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  <c r="F27" i="2"/>
  <c r="F31" i="2" s="1"/>
  <c r="G27" i="2"/>
  <c r="G31" i="2" s="1"/>
  <c r="H27" i="2"/>
  <c r="H31" i="2" s="1"/>
  <c r="B27" i="2"/>
  <c r="B31" i="2" s="1"/>
  <c r="C27" i="2"/>
  <c r="C31" i="2" s="1"/>
  <c r="D27" i="2"/>
  <c r="D31" i="2" s="1"/>
  <c r="E62" i="2"/>
  <c r="E63" i="2"/>
  <c r="E61" i="2"/>
  <c r="I62" i="2"/>
  <c r="I63" i="2"/>
  <c r="I61" i="2"/>
  <c r="M63" i="2"/>
  <c r="Q62" i="2"/>
  <c r="Q63" i="2"/>
  <c r="N60" i="2"/>
  <c r="N64" i="2" s="1"/>
  <c r="O60" i="2"/>
  <c r="O64" i="2" s="1"/>
  <c r="H7" i="3"/>
  <c r="G7" i="3"/>
  <c r="E176" i="1"/>
  <c r="E193" i="1"/>
  <c r="E194" i="1"/>
  <c r="E195" i="1"/>
  <c r="E196" i="1"/>
  <c r="E197" i="1"/>
  <c r="E198" i="1"/>
  <c r="E199" i="1"/>
  <c r="E200" i="1"/>
  <c r="E201" i="1"/>
  <c r="E204" i="1"/>
  <c r="E205" i="1"/>
  <c r="E206" i="1"/>
  <c r="E207" i="1"/>
  <c r="E208" i="1"/>
  <c r="E209" i="1"/>
  <c r="E210" i="1"/>
  <c r="E211" i="1"/>
  <c r="E212" i="1"/>
  <c r="E213" i="1"/>
  <c r="E239" i="1"/>
  <c r="E240" i="1" s="1"/>
  <c r="C40" i="1"/>
  <c r="D40" i="1"/>
  <c r="F40" i="1"/>
  <c r="G40" i="1"/>
  <c r="H40" i="1"/>
  <c r="J40" i="1"/>
  <c r="K40" i="1"/>
  <c r="L40" i="1"/>
  <c r="N40" i="1"/>
  <c r="F123" i="1"/>
  <c r="G123" i="1"/>
  <c r="H123" i="1"/>
  <c r="J123" i="1"/>
  <c r="K123" i="1"/>
  <c r="L123" i="1"/>
  <c r="N123" i="1"/>
  <c r="E126" i="1"/>
  <c r="E14" i="3" s="1"/>
  <c r="E127" i="1"/>
  <c r="C123" i="1"/>
  <c r="D123" i="1"/>
  <c r="C119" i="1"/>
  <c r="D119" i="1"/>
  <c r="B119" i="1"/>
  <c r="N7" i="3" l="1"/>
  <c r="F7" i="3"/>
  <c r="K7" i="3"/>
  <c r="L6" i="3"/>
  <c r="J6" i="3"/>
  <c r="D6" i="3"/>
  <c r="K6" i="3"/>
  <c r="I123" i="1"/>
  <c r="I124" i="1" s="1"/>
  <c r="H124" i="1"/>
  <c r="G124" i="1"/>
  <c r="F124" i="1"/>
  <c r="F128" i="1" s="1"/>
  <c r="K124" i="1"/>
  <c r="D124" i="1"/>
  <c r="N124" i="1"/>
  <c r="C124" i="1"/>
  <c r="J124" i="1"/>
  <c r="L124" i="1"/>
  <c r="O124" i="1"/>
  <c r="I27" i="2"/>
  <c r="I31" i="2" s="1"/>
  <c r="B164" i="1"/>
  <c r="D164" i="1"/>
  <c r="N92" i="2"/>
  <c r="N97" i="2" s="1"/>
  <c r="O92" i="2"/>
  <c r="O97" i="2" s="1"/>
  <c r="N27" i="2"/>
  <c r="N31" i="2" s="1"/>
  <c r="O27" i="2"/>
  <c r="O31" i="2" s="1"/>
  <c r="N128" i="1" l="1"/>
  <c r="N5" i="3"/>
  <c r="L128" i="1"/>
  <c r="L5" i="3"/>
  <c r="O128" i="1"/>
  <c r="O5" i="3"/>
  <c r="J128" i="1"/>
  <c r="J5" i="3"/>
  <c r="K128" i="1"/>
  <c r="K5" i="3"/>
  <c r="H128" i="1"/>
  <c r="I128" i="1"/>
  <c r="I5" i="3"/>
  <c r="G128" i="1"/>
  <c r="D7" i="3"/>
  <c r="C7" i="3"/>
  <c r="F6" i="3"/>
  <c r="H6" i="3"/>
  <c r="N6" i="3"/>
  <c r="C164" i="1"/>
  <c r="C6" i="3"/>
  <c r="G6" i="3"/>
  <c r="B7" i="3"/>
  <c r="G103" i="2"/>
  <c r="F103" i="2"/>
  <c r="H103" i="2"/>
  <c r="B6" i="3"/>
  <c r="J92" i="2"/>
  <c r="J97" i="2" s="1"/>
  <c r="K92" i="2"/>
  <c r="K97" i="2" s="1"/>
  <c r="L92" i="2"/>
  <c r="L97" i="2" s="1"/>
  <c r="J27" i="2"/>
  <c r="J31" i="2" s="1"/>
  <c r="K27" i="2"/>
  <c r="K31" i="2" s="1"/>
  <c r="L27" i="2"/>
  <c r="L31" i="2" s="1"/>
  <c r="D128" i="1"/>
  <c r="C128" i="1"/>
  <c r="B123" i="1"/>
  <c r="B40" i="1"/>
  <c r="M4" i="2"/>
  <c r="Q4" i="2"/>
  <c r="M5" i="2"/>
  <c r="Q5" i="2"/>
  <c r="M6" i="2"/>
  <c r="Q6" i="2"/>
  <c r="M7" i="2"/>
  <c r="Q7" i="2"/>
  <c r="M8" i="2"/>
  <c r="Q8" i="2"/>
  <c r="M9" i="2"/>
  <c r="Q9" i="2"/>
  <c r="M10" i="2"/>
  <c r="Q10" i="2"/>
  <c r="M11" i="2"/>
  <c r="Q11" i="2"/>
  <c r="M12" i="2"/>
  <c r="Q12" i="2"/>
  <c r="M13" i="2"/>
  <c r="Q13" i="2"/>
  <c r="M14" i="2"/>
  <c r="Q14" i="2"/>
  <c r="M15" i="2"/>
  <c r="Q15" i="2"/>
  <c r="M16" i="2"/>
  <c r="Q16" i="2"/>
  <c r="M17" i="2"/>
  <c r="Q17" i="2"/>
  <c r="M18" i="2"/>
  <c r="Q18" i="2"/>
  <c r="M19" i="2"/>
  <c r="Q19" i="2"/>
  <c r="M20" i="2"/>
  <c r="Q20" i="2"/>
  <c r="M21" i="2"/>
  <c r="Q21" i="2"/>
  <c r="M22" i="2"/>
  <c r="Q22" i="2"/>
  <c r="M23" i="2"/>
  <c r="Q23" i="2"/>
  <c r="M24" i="2"/>
  <c r="Q24" i="2"/>
  <c r="M25" i="2"/>
  <c r="Q25" i="2"/>
  <c r="M26" i="2"/>
  <c r="Q26" i="2"/>
  <c r="I37" i="2"/>
  <c r="Q37" i="2"/>
  <c r="I38" i="2"/>
  <c r="M38" i="2"/>
  <c r="Q38" i="2"/>
  <c r="I39" i="2"/>
  <c r="M39" i="2"/>
  <c r="Q39" i="2"/>
  <c r="I40" i="2"/>
  <c r="M40" i="2"/>
  <c r="Q40" i="2"/>
  <c r="I41" i="2"/>
  <c r="M41" i="2"/>
  <c r="Q41" i="2"/>
  <c r="I42" i="2"/>
  <c r="M42" i="2"/>
  <c r="Q42" i="2"/>
  <c r="I43" i="2"/>
  <c r="M43" i="2"/>
  <c r="Q43" i="2"/>
  <c r="I44" i="2"/>
  <c r="M44" i="2"/>
  <c r="Q44" i="2"/>
  <c r="I45" i="2"/>
  <c r="M45" i="2"/>
  <c r="Q45" i="2"/>
  <c r="I46" i="2"/>
  <c r="M46" i="2"/>
  <c r="Q46" i="2"/>
  <c r="I47" i="2"/>
  <c r="M47" i="2"/>
  <c r="Q47" i="2"/>
  <c r="I48" i="2"/>
  <c r="M48" i="2"/>
  <c r="Q48" i="2"/>
  <c r="I49" i="2"/>
  <c r="M49" i="2"/>
  <c r="Q49" i="2"/>
  <c r="I50" i="2"/>
  <c r="M50" i="2"/>
  <c r="Q50" i="2"/>
  <c r="I51" i="2"/>
  <c r="M51" i="2"/>
  <c r="Q51" i="2"/>
  <c r="I52" i="2"/>
  <c r="M52" i="2"/>
  <c r="Q52" i="2"/>
  <c r="I53" i="2"/>
  <c r="M53" i="2"/>
  <c r="Q53" i="2"/>
  <c r="I54" i="2"/>
  <c r="M54" i="2"/>
  <c r="Q54" i="2"/>
  <c r="I55" i="2"/>
  <c r="M55" i="2"/>
  <c r="Q55" i="2"/>
  <c r="I56" i="2"/>
  <c r="M56" i="2"/>
  <c r="Q56" i="2"/>
  <c r="I57" i="2"/>
  <c r="M57" i="2"/>
  <c r="Q57" i="2"/>
  <c r="I58" i="2"/>
  <c r="M58" i="2"/>
  <c r="Q58" i="2"/>
  <c r="I59" i="2"/>
  <c r="M59" i="2"/>
  <c r="Q59" i="2"/>
  <c r="M61" i="2"/>
  <c r="Q61" i="2"/>
  <c r="M62" i="2"/>
  <c r="I70" i="2"/>
  <c r="M70" i="2"/>
  <c r="Q70" i="2"/>
  <c r="I71" i="2"/>
  <c r="M71" i="2"/>
  <c r="Q71" i="2"/>
  <c r="I72" i="2"/>
  <c r="M72" i="2"/>
  <c r="Q72" i="2"/>
  <c r="I73" i="2"/>
  <c r="M73" i="2"/>
  <c r="Q73" i="2"/>
  <c r="I74" i="2"/>
  <c r="M74" i="2"/>
  <c r="Q74" i="2"/>
  <c r="I75" i="2"/>
  <c r="M75" i="2"/>
  <c r="Q75" i="2"/>
  <c r="I76" i="2"/>
  <c r="M76" i="2"/>
  <c r="Q76" i="2"/>
  <c r="I77" i="2"/>
  <c r="M77" i="2"/>
  <c r="Q77" i="2"/>
  <c r="I78" i="2"/>
  <c r="M78" i="2"/>
  <c r="Q78" i="2"/>
  <c r="I79" i="2"/>
  <c r="M79" i="2"/>
  <c r="Q79" i="2"/>
  <c r="I80" i="2"/>
  <c r="M80" i="2"/>
  <c r="Q80" i="2"/>
  <c r="I81" i="2"/>
  <c r="M81" i="2"/>
  <c r="Q81" i="2"/>
  <c r="I82" i="2"/>
  <c r="M82" i="2"/>
  <c r="Q82" i="2"/>
  <c r="I83" i="2"/>
  <c r="M83" i="2"/>
  <c r="Q83" i="2"/>
  <c r="I84" i="2"/>
  <c r="M84" i="2"/>
  <c r="Q84" i="2"/>
  <c r="I85" i="2"/>
  <c r="M85" i="2"/>
  <c r="Q85" i="2"/>
  <c r="I86" i="2"/>
  <c r="M86" i="2"/>
  <c r="Q86" i="2"/>
  <c r="I87" i="2"/>
  <c r="M87" i="2"/>
  <c r="Q87" i="2"/>
  <c r="I88" i="2"/>
  <c r="M88" i="2"/>
  <c r="Q88" i="2"/>
  <c r="I89" i="2"/>
  <c r="M89" i="2"/>
  <c r="Q89" i="2"/>
  <c r="I90" i="2"/>
  <c r="M90" i="2"/>
  <c r="Q90" i="2"/>
  <c r="I91" i="2"/>
  <c r="M91" i="2"/>
  <c r="Q91" i="2"/>
  <c r="I140" i="1"/>
  <c r="I247" i="1"/>
  <c r="I252" i="1" s="1"/>
  <c r="I253" i="1" s="1"/>
  <c r="I259" i="1" s="1"/>
  <c r="E135" i="1"/>
  <c r="E125" i="1"/>
  <c r="E12" i="3" s="1"/>
  <c r="E19" i="1"/>
  <c r="E20" i="1"/>
  <c r="E136" i="1"/>
  <c r="E137" i="1"/>
  <c r="E138" i="1"/>
  <c r="E242" i="1"/>
  <c r="E243" i="1"/>
  <c r="E244" i="1"/>
  <c r="E245" i="1"/>
  <c r="E255" i="1"/>
  <c r="E104" i="2" s="1"/>
  <c r="E256" i="1"/>
  <c r="E13" i="3" s="1"/>
  <c r="E182" i="1"/>
  <c r="E183" i="1"/>
  <c r="E184" i="1"/>
  <c r="E185" i="1"/>
  <c r="E186" i="1"/>
  <c r="E187" i="1"/>
  <c r="E188" i="1"/>
  <c r="E189" i="1"/>
  <c r="E191" i="1"/>
  <c r="E192" i="1"/>
  <c r="E170" i="1"/>
  <c r="E171" i="1"/>
  <c r="E172" i="1"/>
  <c r="E173" i="1"/>
  <c r="E174" i="1"/>
  <c r="E175" i="1"/>
  <c r="E152" i="1"/>
  <c r="E153" i="1"/>
  <c r="E154" i="1"/>
  <c r="E155" i="1"/>
  <c r="E156" i="1"/>
  <c r="E159" i="1"/>
  <c r="E11" i="3" s="1"/>
  <c r="E151" i="1"/>
  <c r="E150" i="1"/>
  <c r="E142" i="1"/>
  <c r="E145" i="1"/>
  <c r="E146" i="1"/>
  <c r="E141" i="1"/>
  <c r="E140" i="1"/>
  <c r="E120" i="1"/>
  <c r="E121" i="1"/>
  <c r="E122" i="1"/>
  <c r="E39" i="1"/>
  <c r="E5" i="1"/>
  <c r="E6" i="1"/>
  <c r="E7" i="1"/>
  <c r="E8" i="1"/>
  <c r="E9" i="1"/>
  <c r="E10" i="1"/>
  <c r="E11" i="1"/>
  <c r="E12" i="1"/>
  <c r="E13" i="1"/>
  <c r="E14" i="1"/>
  <c r="E15" i="1"/>
  <c r="E17" i="1"/>
  <c r="E4" i="1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3" i="2"/>
  <c r="E70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37" i="2"/>
  <c r="E180" i="1" l="1"/>
  <c r="E18" i="1"/>
  <c r="E147" i="1"/>
  <c r="E21" i="1"/>
  <c r="E236" i="1"/>
  <c r="E143" i="1"/>
  <c r="E157" i="1"/>
  <c r="E139" i="1"/>
  <c r="E252" i="1"/>
  <c r="L7" i="3"/>
  <c r="O7" i="3"/>
  <c r="E123" i="1"/>
  <c r="E60" i="2"/>
  <c r="E64" i="2" s="1"/>
  <c r="B124" i="1"/>
  <c r="Q27" i="2"/>
  <c r="Q31" i="2" s="1"/>
  <c r="M27" i="2"/>
  <c r="M31" i="2" s="1"/>
  <c r="P103" i="2"/>
  <c r="P105" i="2" s="1"/>
  <c r="I92" i="2"/>
  <c r="I97" i="2" s="1"/>
  <c r="M92" i="2"/>
  <c r="M97" i="2" s="1"/>
  <c r="I60" i="2"/>
  <c r="I64" i="2" s="1"/>
  <c r="E92" i="2"/>
  <c r="E97" i="2" s="1"/>
  <c r="Q60" i="2"/>
  <c r="Q64" i="2" s="1"/>
  <c r="E40" i="1"/>
  <c r="Q92" i="2"/>
  <c r="Q97" i="2" s="1"/>
  <c r="E27" i="2"/>
  <c r="E31" i="2" s="1"/>
  <c r="D22" i="1"/>
  <c r="D5" i="3" s="1"/>
  <c r="F22" i="1"/>
  <c r="F5" i="3" s="1"/>
  <c r="B22" i="1"/>
  <c r="C22" i="1"/>
  <c r="C5" i="3" s="1"/>
  <c r="G22" i="1"/>
  <c r="G5" i="3" s="1"/>
  <c r="H22" i="1"/>
  <c r="H5" i="3" s="1"/>
  <c r="N103" i="2"/>
  <c r="N105" i="2" s="1"/>
  <c r="O103" i="2"/>
  <c r="O105" i="2" s="1"/>
  <c r="B26" i="1" l="1"/>
  <c r="B5" i="3"/>
  <c r="E148" i="1"/>
  <c r="E158" i="1" s="1"/>
  <c r="E163" i="1" s="1"/>
  <c r="E253" i="1"/>
  <c r="E259" i="1" s="1"/>
  <c r="J7" i="3"/>
  <c r="G26" i="1"/>
  <c r="D26" i="1"/>
  <c r="C26" i="1"/>
  <c r="H26" i="1"/>
  <c r="F26" i="1"/>
  <c r="E124" i="1"/>
  <c r="B128" i="1"/>
  <c r="P8" i="3"/>
  <c r="N8" i="3"/>
  <c r="F105" i="2"/>
  <c r="B103" i="2"/>
  <c r="B105" i="2" s="1"/>
  <c r="E22" i="1"/>
  <c r="L103" i="2"/>
  <c r="L105" i="2" s="1"/>
  <c r="D103" i="2"/>
  <c r="D105" i="2" s="1"/>
  <c r="K103" i="2"/>
  <c r="K105" i="2" s="1"/>
  <c r="J103" i="2"/>
  <c r="J105" i="2" s="1"/>
  <c r="G105" i="2"/>
  <c r="C103" i="2"/>
  <c r="C105" i="2" s="1"/>
  <c r="O8" i="3"/>
  <c r="H105" i="2"/>
  <c r="E128" i="1" l="1"/>
  <c r="E5" i="3"/>
  <c r="I7" i="3"/>
  <c r="E7" i="3"/>
  <c r="I6" i="3"/>
  <c r="E6" i="3"/>
  <c r="E26" i="1"/>
  <c r="B8" i="3"/>
  <c r="O10" i="3"/>
  <c r="O17" i="3" s="1"/>
  <c r="N10" i="3"/>
  <c r="N17" i="3" s="1"/>
  <c r="P10" i="3"/>
  <c r="P17" i="3" s="1"/>
  <c r="Q10" i="3"/>
  <c r="Q17" i="3" s="1"/>
  <c r="I103" i="2"/>
  <c r="I105" i="2" s="1"/>
  <c r="K8" i="3"/>
  <c r="H8" i="3"/>
  <c r="D8" i="3"/>
  <c r="L8" i="3"/>
  <c r="C8" i="3"/>
  <c r="J8" i="3"/>
  <c r="G8" i="3"/>
  <c r="F8" i="3"/>
  <c r="M103" i="2"/>
  <c r="M105" i="2" s="1"/>
  <c r="E103" i="2"/>
  <c r="E105" i="2" s="1"/>
  <c r="Q103" i="2"/>
  <c r="Q105" i="2" s="1"/>
  <c r="E8" i="3" l="1"/>
  <c r="C10" i="3"/>
  <c r="C17" i="3" s="1"/>
  <c r="K10" i="3"/>
  <c r="K17" i="3" s="1"/>
  <c r="D10" i="3"/>
  <c r="D17" i="3" s="1"/>
  <c r="I8" i="3"/>
  <c r="I10" i="3" s="1"/>
  <c r="I17" i="3" s="1"/>
  <c r="M8" i="3"/>
  <c r="M10" i="3" s="1"/>
  <c r="M17" i="3" s="1"/>
  <c r="J10" i="3"/>
  <c r="J17" i="3" s="1"/>
  <c r="F10" i="3"/>
  <c r="F17" i="3" s="1"/>
  <c r="L10" i="3"/>
  <c r="L17" i="3" s="1"/>
  <c r="H10" i="3"/>
  <c r="H17" i="3" s="1"/>
  <c r="G10" i="3"/>
  <c r="G17" i="3" s="1"/>
  <c r="B10" i="3"/>
  <c r="B17" i="3" s="1"/>
  <c r="E10" i="3" l="1"/>
  <c r="M37" i="2"/>
  <c r="M60" i="2" s="1"/>
  <c r="M64" i="2" s="1"/>
  <c r="J60" i="2"/>
  <c r="J64" i="2" s="1"/>
  <c r="E17" i="3" l="1"/>
</calcChain>
</file>

<file path=xl/sharedStrings.xml><?xml version="1.0" encoding="utf-8"?>
<sst xmlns="http://schemas.openxmlformats.org/spreadsheetml/2006/main" count="557" uniqueCount="247">
  <si>
    <t>Individuals</t>
  </si>
  <si>
    <t>W/Tax (IRMD)</t>
  </si>
  <si>
    <t>Capital Gains Tax</t>
  </si>
  <si>
    <t>Transport</t>
  </si>
  <si>
    <t>W/Tax (G&amp;S)</t>
  </si>
  <si>
    <t>Treasury Bills</t>
  </si>
  <si>
    <t>Rental Tax</t>
  </si>
  <si>
    <t>Gaming Tax</t>
  </si>
  <si>
    <t>Sub-total</t>
  </si>
  <si>
    <t>P.A.Y.E.</t>
  </si>
  <si>
    <t>B. Skills &amp; Dev.Levy</t>
  </si>
  <si>
    <t>Ilala</t>
  </si>
  <si>
    <t>Kinondoni</t>
  </si>
  <si>
    <t>Temeke</t>
  </si>
  <si>
    <t>Arusha</t>
  </si>
  <si>
    <t>Coast</t>
  </si>
  <si>
    <t>Dodoma</t>
  </si>
  <si>
    <t>Iringa</t>
  </si>
  <si>
    <t>Kagera</t>
  </si>
  <si>
    <t>Kigoma</t>
  </si>
  <si>
    <t>Kilimanjaro</t>
  </si>
  <si>
    <t>Lindi</t>
  </si>
  <si>
    <t>Mara</t>
  </si>
  <si>
    <t>Mbeya</t>
  </si>
  <si>
    <t>Morogoro</t>
  </si>
  <si>
    <t>Mtwara</t>
  </si>
  <si>
    <t>Mwanza</t>
  </si>
  <si>
    <t>Ruvuma</t>
  </si>
  <si>
    <t>Shinyanga</t>
  </si>
  <si>
    <t>Singida</t>
  </si>
  <si>
    <t>Tabora</t>
  </si>
  <si>
    <t>Tanga</t>
  </si>
  <si>
    <t>Rukwa</t>
  </si>
  <si>
    <t>Manyara</t>
  </si>
  <si>
    <t>Excise Duty- Local</t>
  </si>
  <si>
    <t>Beer</t>
  </si>
  <si>
    <t>Sub-Total</t>
  </si>
  <si>
    <t>VAT-Local</t>
  </si>
  <si>
    <t>Others</t>
  </si>
  <si>
    <t>Departure Charges</t>
  </si>
  <si>
    <t>Motor Vehicle Taxes</t>
  </si>
  <si>
    <t>Stamp Duty</t>
  </si>
  <si>
    <t>Sub Total</t>
  </si>
  <si>
    <t>Treasury Voucher</t>
  </si>
  <si>
    <t>D'Salaam SC</t>
  </si>
  <si>
    <t>MJKNIA</t>
  </si>
  <si>
    <t>Less Transfers to refunds A/C</t>
  </si>
  <si>
    <t>PAYE</t>
  </si>
  <si>
    <t>July</t>
  </si>
  <si>
    <t>Departure charges</t>
  </si>
  <si>
    <t>August</t>
  </si>
  <si>
    <t>September</t>
  </si>
  <si>
    <t>DEPARTMENT</t>
  </si>
  <si>
    <t>Customs and Excise</t>
  </si>
  <si>
    <t>Large Taxpayers</t>
  </si>
  <si>
    <t>Add:Treasury Voucher</t>
  </si>
  <si>
    <t>TAX ITEM</t>
  </si>
  <si>
    <t>Domestic Revenue</t>
  </si>
  <si>
    <t>W/Tax on IRMD</t>
  </si>
  <si>
    <t>Direct Taxes</t>
  </si>
  <si>
    <t>Add: Treasury Vouchers</t>
  </si>
  <si>
    <t>Source: Tanzania Revenue Authority</t>
  </si>
  <si>
    <t>Non-Tax Revenue</t>
  </si>
  <si>
    <t>TOTAL (NET)</t>
  </si>
  <si>
    <t>TOTAL (GROSS)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</si>
  <si>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</si>
  <si>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</si>
  <si>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</si>
  <si>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</si>
  <si>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</si>
  <si>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</si>
  <si>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</si>
  <si>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</si>
  <si>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</si>
  <si>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</si>
  <si>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Less Transfers to refunds A/C &amp; VAT</t>
  </si>
  <si>
    <t>Million TShs.</t>
  </si>
  <si>
    <t>Bottled water</t>
  </si>
  <si>
    <t>NON-TAX  REVENUE</t>
  </si>
  <si>
    <t>Less: Income Tax Refunds</t>
  </si>
  <si>
    <t xml:space="preserve">Less: VAT Refunds </t>
  </si>
  <si>
    <t>Spirits</t>
  </si>
  <si>
    <t>Entertainment (Music and films tapes)</t>
  </si>
  <si>
    <t>Cigarette</t>
  </si>
  <si>
    <t>Soft drinks</t>
  </si>
  <si>
    <t>Less: VAT Refunds</t>
  </si>
  <si>
    <t>Add:Treasury V.</t>
  </si>
  <si>
    <t>TOTAL 1</t>
  </si>
  <si>
    <t>Less:Transfer to ZRB</t>
  </si>
  <si>
    <t>Departmental actual revenue collections in quarterly for 2013/2014</t>
  </si>
  <si>
    <t>Indirect Tax (Regional wise) - Domestic Revenue Department for 2013/2014</t>
  </si>
  <si>
    <t>Customs and Excise (Regional wise) - Department for 2013/2014</t>
  </si>
  <si>
    <t>Large Taxpayers Department for 2013/2014</t>
  </si>
  <si>
    <t>Indirect Tax (Itemwise) - Domestic Revenue Department for 2013/2014</t>
  </si>
  <si>
    <t>Customs and Excise (Itemwise) - Department for 2013/2014</t>
  </si>
  <si>
    <t>Large Taxpayers (Itemwise) - Department for 2013/2014</t>
  </si>
  <si>
    <t>1st Quarter 2013/14</t>
  </si>
  <si>
    <t>2nd Quarter 2013/14</t>
  </si>
  <si>
    <t>VAT from rent on leased building</t>
  </si>
  <si>
    <t>Less:  Refunds to ZRB</t>
  </si>
  <si>
    <t>Less: VAT Mining</t>
  </si>
  <si>
    <t>Bed night Levy</t>
  </si>
  <si>
    <t>VAT on Other Services</t>
  </si>
  <si>
    <t>Bed service Levy</t>
  </si>
  <si>
    <t>VAT on Textiles</t>
  </si>
  <si>
    <t>VAT on Konyagi</t>
  </si>
  <si>
    <t>VAT on Spirits</t>
  </si>
  <si>
    <t>VAT on Wines and Liquor</t>
  </si>
  <si>
    <t>VAT on Metal Products</t>
  </si>
  <si>
    <t>VAT on Plastics</t>
  </si>
  <si>
    <t>VAT on Furniture and Wood Products</t>
  </si>
  <si>
    <t>VAT on MV Spares and Bicycles</t>
  </si>
  <si>
    <t>VAT on Forestry Products</t>
  </si>
  <si>
    <t>VAT on Bottled Water</t>
  </si>
  <si>
    <t>VAT on Kibuku</t>
  </si>
  <si>
    <t>VAT on Soaps and Detergents</t>
  </si>
  <si>
    <t>VAT on Electrical Products</t>
  </si>
  <si>
    <t>VAT on Petroleum</t>
  </si>
  <si>
    <t>VAT on Cooking Oil</t>
  </si>
  <si>
    <t>VAT on Wheat and Flour</t>
  </si>
  <si>
    <t>VAT on Tea and Coffee</t>
  </si>
  <si>
    <t>VAT on Paper and Paper Products</t>
  </si>
  <si>
    <t>VAT on Tyres and Tubes</t>
  </si>
  <si>
    <t>VAT on Perfumes and Cosmetics</t>
  </si>
  <si>
    <t>VAT on Leather Products</t>
  </si>
  <si>
    <t>VAT on Other Chemicals</t>
  </si>
  <si>
    <t>VAT on Paints</t>
  </si>
  <si>
    <t>VAT on Locally Assembled MVs</t>
  </si>
  <si>
    <t>VAT on Milk and Milk Products</t>
  </si>
  <si>
    <t>VAT on Sweets and Confectioneries</t>
  </si>
  <si>
    <t>VAT on Bread and Biscuits</t>
  </si>
  <si>
    <t>VAT on Fruit juices</t>
  </si>
  <si>
    <t>VAT on Matches</t>
  </si>
  <si>
    <t>VAT on Ceremic Products</t>
  </si>
  <si>
    <t>VAT on Aluminium</t>
  </si>
  <si>
    <t>VAT on Cotton and Kapok</t>
  </si>
  <si>
    <t>VAT on Agricultural Products</t>
  </si>
  <si>
    <t>VAT on Fish Products</t>
  </si>
  <si>
    <t>VAT on Roofing Materials</t>
  </si>
  <si>
    <t>VAT on Salt</t>
  </si>
  <si>
    <t>VAT on Nails</t>
  </si>
  <si>
    <t>VAT on Medicines</t>
  </si>
  <si>
    <t>VAT on Retailers</t>
  </si>
  <si>
    <t>VAT on Wholesalers</t>
  </si>
  <si>
    <t>VAT on Transport</t>
  </si>
  <si>
    <t>VAT on  Hotel Services</t>
  </si>
  <si>
    <t>VAT on Catering Services</t>
  </si>
  <si>
    <t>VAT on Building Contractors</t>
  </si>
  <si>
    <t>VAT on Electrical Contractors</t>
  </si>
  <si>
    <t>VAT on Engineering Services</t>
  </si>
  <si>
    <t>VAT on Accountants</t>
  </si>
  <si>
    <t>VAT on Consultancy</t>
  </si>
  <si>
    <t>VAT on Clearing and Forwarding</t>
  </si>
  <si>
    <t>VAT on Vehicle Repairs</t>
  </si>
  <si>
    <t>VAT on Tour Operators</t>
  </si>
  <si>
    <t>VAT on Radios and Television</t>
  </si>
  <si>
    <t>VAT on Security Services</t>
  </si>
  <si>
    <t>VAT on Laundry and Dry Cleaners</t>
  </si>
  <si>
    <t>VAT on Photo Studios</t>
  </si>
  <si>
    <t>VAT on Fitness Centres</t>
  </si>
  <si>
    <t>VAT on Hair Saloon</t>
  </si>
  <si>
    <t>VAT on Tailoring Marts</t>
  </si>
  <si>
    <t>VAT on Secretarial Services</t>
  </si>
  <si>
    <t>VAT on Architectural</t>
  </si>
  <si>
    <t>VAT on Courier Services</t>
  </si>
  <si>
    <t>VAT on Fumigation Services</t>
  </si>
  <si>
    <t>VAT on Appliances Repair</t>
  </si>
  <si>
    <t>VAT on Boat Charterers</t>
  </si>
  <si>
    <t>VAT on Car Rentals</t>
  </si>
  <si>
    <t>VAT on Air Charters</t>
  </si>
  <si>
    <t>VAT on Quantity Surveyors</t>
  </si>
  <si>
    <t>VAT on Valuation Services</t>
  </si>
  <si>
    <t>VAT on Driving Schools</t>
  </si>
  <si>
    <t>VAT on Jewellers</t>
  </si>
  <si>
    <t>VAT on Telex and Faxs</t>
  </si>
  <si>
    <t>VAT on leased building</t>
  </si>
  <si>
    <t>VAT on Cargo services</t>
  </si>
  <si>
    <t>VAT on Hotel levy</t>
  </si>
  <si>
    <t>VAT on Advocates</t>
  </si>
  <si>
    <t>VAT on Auctioneers</t>
  </si>
  <si>
    <t>VAT on Beer</t>
  </si>
  <si>
    <t>VAT on Cigarette</t>
  </si>
  <si>
    <t>VAT on Soft drinks</t>
  </si>
  <si>
    <t>VAT on Cement</t>
  </si>
  <si>
    <t>VAT on Sugar</t>
  </si>
  <si>
    <t>VAT on Electricity</t>
  </si>
  <si>
    <t>VAT on Telephone</t>
  </si>
  <si>
    <t>VAT on Furniture and VAT on Wood Products</t>
  </si>
  <si>
    <t>VAT on MV Spares and Bicycle</t>
  </si>
  <si>
    <t>VAT on Electrical VAT on Electrical Products</t>
  </si>
  <si>
    <t>VAT on  Paper and Paper Prod</t>
  </si>
  <si>
    <t>VAT on Fruit Juices</t>
  </si>
  <si>
    <t>VAT on air cargo services</t>
  </si>
  <si>
    <t>Ltd Coys &amp; Parastatals</t>
  </si>
  <si>
    <t>Shipping</t>
  </si>
  <si>
    <t>Other Direct Taxes</t>
  </si>
  <si>
    <t>W/Tax Ins. Comm.</t>
  </si>
  <si>
    <t>W/Tax Bank Int.</t>
  </si>
  <si>
    <t>Wine and Liquor</t>
  </si>
  <si>
    <t>Excise on Cigarrete</t>
  </si>
  <si>
    <t>1.   Import Duty</t>
  </si>
  <si>
    <t>Export Duty &amp; Levy</t>
  </si>
  <si>
    <t>Processing Fee-dry cargo-TRA</t>
  </si>
  <si>
    <t>Processing Fee-REA</t>
  </si>
  <si>
    <t>2.   Excise Duty - Imports</t>
  </si>
  <si>
    <t xml:space="preserve">   Excise Duty Imports</t>
  </si>
  <si>
    <t xml:space="preserve">   Excise Duty Petroleum</t>
  </si>
  <si>
    <t xml:space="preserve">   VAT-Imports</t>
  </si>
  <si>
    <t xml:space="preserve">   Fuel Levy</t>
  </si>
  <si>
    <t xml:space="preserve">   Petroleum fee-REA</t>
  </si>
  <si>
    <t xml:space="preserve">   Transit Fees</t>
  </si>
  <si>
    <t xml:space="preserve">   Auction Sales</t>
  </si>
  <si>
    <t xml:space="preserve">   Sales of Stores</t>
  </si>
  <si>
    <t xml:space="preserve">   Printing &amp; Publications</t>
  </si>
  <si>
    <t xml:space="preserve">   Customs Werehouse Rent</t>
  </si>
  <si>
    <t xml:space="preserve">   Customs Agency Fees</t>
  </si>
  <si>
    <t xml:space="preserve">   Other Collectios</t>
  </si>
  <si>
    <t>Less Transfers to refunds</t>
  </si>
  <si>
    <t>Natural Gas (Industrial use)</t>
  </si>
  <si>
    <t>Telcoms Services</t>
  </si>
  <si>
    <t>Spirits &amp; Konyagi</t>
  </si>
  <si>
    <t>Fruits juices</t>
  </si>
  <si>
    <t>Excise Duty on Bank Charges Commission &amp; Telcoms Service Provider for Money Transfer</t>
  </si>
  <si>
    <t>2.2 Other Domestic Charges</t>
  </si>
  <si>
    <t>Corporation Tax</t>
  </si>
  <si>
    <t>Skills and Development Levy*</t>
  </si>
  <si>
    <t>Rental tax</t>
  </si>
  <si>
    <t>W/Tax on Goods &amp; Services</t>
  </si>
  <si>
    <t>W/Tax on Bank Interest</t>
  </si>
  <si>
    <t>Other W/TAXES</t>
  </si>
  <si>
    <t>Less:Transfer to Vendor (MV D/Licence)</t>
  </si>
  <si>
    <t>Less:Processing Fee-dry cargo-TRA</t>
  </si>
  <si>
    <t>Import Duty (Non-Petroleum imports)</t>
  </si>
  <si>
    <t>Less:  Transfer of Refunds</t>
  </si>
  <si>
    <t>Less VETA</t>
  </si>
  <si>
    <t>Less:  Bed Nigt Service Levy</t>
  </si>
  <si>
    <t>Less: Bed Night Levy</t>
  </si>
  <si>
    <t>Less:transfer to VETA &amp; Others</t>
  </si>
  <si>
    <t>Less: VAT refunds</t>
  </si>
  <si>
    <t>1st Quarter 2014/15</t>
  </si>
  <si>
    <t>2nd Quarter 2014/15</t>
  </si>
  <si>
    <t>Direct Tax (Itemwise) - Domestic Revenue Department for 2014/2015</t>
  </si>
  <si>
    <t>Direct Tax (Regional wise) - Domestic Revenue Department for 2014/2015</t>
  </si>
  <si>
    <t>3rd Quarter 2014/15</t>
  </si>
  <si>
    <t>4th Quarter 2014/15</t>
  </si>
  <si>
    <t>Less: Transfers to VETA &amp; Vendor (MV D/licence)</t>
  </si>
  <si>
    <t>Less:Processing Fees-Dry cargo-TRA; Wet cargo; &amp; Export Levy -Cashewnut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</si>
</sst>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?_-;_-@_-"/>
    <numFmt numFmtId="166" formatCode="#,##0.0;[Red]#,##0.0"/>
    <numFmt numFmtId="167" formatCode="_-* #,##0.0_-;\-* #,##0.0_-;_-* &quot;-&quot;?_-;_-@_-"/>
    <numFmt numFmtId="168" formatCode="_(* #,##0.000_);_(* \(#,##0.000\);_(* &quot;-&quot;??_);_(@_)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_);_(@_)"/>
    <numFmt numFmtId="172" formatCode="0.0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lightGray"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108">
    <xf numFmtId="0" fontId="0" fillId="0" borderId="0" xfId="0"/>
    <xf numFmtId="164" fontId="0" fillId="0" borderId="0" xfId="1" applyNumberFormat="1" applyFont="1"/>
    <xf numFmtId="164" fontId="2" fillId="2" borderId="1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0" borderId="0" xfId="0" applyBorder="1"/>
    <xf numFmtId="164" fontId="2" fillId="0" borderId="1" xfId="1" applyNumberFormat="1" applyFont="1" applyBorder="1"/>
    <xf numFmtId="0" fontId="3" fillId="0" borderId="0" xfId="0" applyFont="1"/>
    <xf numFmtId="0" fontId="5" fillId="0" borderId="0" xfId="0" applyFont="1" applyBorder="1"/>
    <xf numFmtId="0" fontId="4" fillId="0" borderId="0" xfId="0" applyFont="1"/>
    <xf numFmtId="0" fontId="7" fillId="0" borderId="0" xfId="0" applyFont="1" applyBorder="1"/>
    <xf numFmtId="43" fontId="0" fillId="0" borderId="0" xfId="0" applyNumberFormat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164" fontId="4" fillId="0" borderId="0" xfId="1" applyNumberFormat="1" applyFont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4" fillId="0" borderId="0" xfId="0" applyNumberFormat="1" applyFont="1"/>
    <xf numFmtId="164" fontId="0" fillId="0" borderId="0" xfId="0" applyNumberFormat="1"/>
    <xf numFmtId="164" fontId="2" fillId="0" borderId="0" xfId="1" applyNumberFormat="1" applyFont="1"/>
    <xf numFmtId="165" fontId="8" fillId="0" borderId="1" xfId="1" applyNumberFormat="1" applyFont="1" applyFill="1" applyBorder="1"/>
    <xf numFmtId="164" fontId="0" fillId="0" borderId="0" xfId="1" quotePrefix="1" applyNumberFormat="1" applyFont="1"/>
    <xf numFmtId="0" fontId="0" fillId="0" borderId="0" xfId="0" applyFill="1"/>
    <xf numFmtId="0" fontId="2" fillId="0" borderId="1" xfId="0" applyFont="1" applyFill="1" applyBorder="1"/>
    <xf numFmtId="164" fontId="2" fillId="0" borderId="1" xfId="1" applyNumberFormat="1" applyFont="1" applyFill="1" applyBorder="1"/>
    <xf numFmtId="165" fontId="0" fillId="0" borderId="1" xfId="1" quotePrefix="1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0" fontId="4" fillId="0" borderId="0" xfId="0" applyFont="1" applyFill="1"/>
    <xf numFmtId="164" fontId="4" fillId="0" borderId="0" xfId="1" applyNumberFormat="1" applyFont="1" applyFill="1"/>
    <xf numFmtId="164" fontId="4" fillId="0" borderId="0" xfId="0" applyNumberFormat="1" applyFont="1" applyFill="1"/>
    <xf numFmtId="165" fontId="0" fillId="0" borderId="0" xfId="1" applyNumberFormat="1" applyFont="1"/>
    <xf numFmtId="164" fontId="1" fillId="0" borderId="0" xfId="2" applyNumberFormat="1" applyFont="1" applyBorder="1"/>
    <xf numFmtId="0" fontId="0" fillId="0" borderId="0" xfId="0" applyFill="1" applyBorder="1"/>
    <xf numFmtId="166" fontId="0" fillId="0" borderId="0" xfId="0" applyNumberFormat="1"/>
    <xf numFmtId="167" fontId="0" fillId="0" borderId="0" xfId="1" applyNumberFormat="1" applyFont="1"/>
    <xf numFmtId="164" fontId="2" fillId="0" borderId="4" xfId="1" applyNumberFormat="1" applyFont="1" applyFill="1" applyBorder="1"/>
    <xf numFmtId="164" fontId="2" fillId="2" borderId="3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166" fontId="0" fillId="0" borderId="0" xfId="0" applyNumberFormat="1" applyBorder="1"/>
    <xf numFmtId="165" fontId="0" fillId="0" borderId="4" xfId="1" applyNumberFormat="1" applyFont="1" applyFill="1" applyBorder="1"/>
    <xf numFmtId="165" fontId="1" fillId="0" borderId="4" xfId="1" applyNumberFormat="1" applyFont="1" applyFill="1" applyBorder="1"/>
    <xf numFmtId="167" fontId="0" fillId="0" borderId="1" xfId="1" applyNumberFormat="1" applyFont="1" applyFill="1" applyBorder="1"/>
    <xf numFmtId="165" fontId="0" fillId="0" borderId="1" xfId="1" applyNumberFormat="1" applyFont="1" applyFill="1" applyBorder="1"/>
    <xf numFmtId="165" fontId="4" fillId="0" borderId="1" xfId="1" applyNumberFormat="1" applyFont="1" applyFill="1" applyBorder="1"/>
    <xf numFmtId="167" fontId="1" fillId="0" borderId="1" xfId="1" applyNumberFormat="1" applyFont="1" applyFill="1" applyBorder="1"/>
    <xf numFmtId="165" fontId="0" fillId="0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/>
    <xf numFmtId="0" fontId="4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1" xfId="0" applyFill="1" applyBorder="1"/>
    <xf numFmtId="0" fontId="1" fillId="0" borderId="1" xfId="2" applyNumberFormat="1" applyFont="1" applyBorder="1"/>
    <xf numFmtId="0" fontId="2" fillId="0" borderId="1" xfId="0" applyFont="1" applyBorder="1"/>
    <xf numFmtId="43" fontId="0" fillId="0" borderId="0" xfId="0" applyNumberFormat="1" applyFill="1"/>
    <xf numFmtId="164" fontId="2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/>
    <xf numFmtId="0" fontId="1" fillId="0" borderId="1" xfId="0" applyFont="1" applyFill="1" applyBorder="1"/>
    <xf numFmtId="164" fontId="1" fillId="0" borderId="1" xfId="1" applyNumberFormat="1" applyFont="1" applyFill="1" applyBorder="1"/>
    <xf numFmtId="165" fontId="0" fillId="0" borderId="1" xfId="0" applyNumberFormat="1" applyFill="1" applyBorder="1"/>
    <xf numFmtId="165" fontId="0" fillId="0" borderId="1" xfId="1" applyNumberFormat="1" applyFont="1" applyBorder="1"/>
    <xf numFmtId="164" fontId="0" fillId="0" borderId="1" xfId="1" applyNumberFormat="1" applyFont="1" applyBorder="1"/>
    <xf numFmtId="0" fontId="4" fillId="0" borderId="1" xfId="0" applyFont="1" applyFill="1" applyBorder="1"/>
    <xf numFmtId="165" fontId="2" fillId="0" borderId="1" xfId="1" applyNumberFormat="1" applyFont="1" applyFill="1" applyBorder="1"/>
    <xf numFmtId="165" fontId="0" fillId="0" borderId="1" xfId="0" applyNumberFormat="1" applyBorder="1"/>
    <xf numFmtId="0" fontId="2" fillId="0" borderId="1" xfId="0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/>
    </xf>
    <xf numFmtId="167" fontId="0" fillId="0" borderId="1" xfId="0" applyNumberFormat="1" applyFill="1" applyBorder="1"/>
    <xf numFmtId="164" fontId="0" fillId="0" borderId="1" xfId="1" applyNumberFormat="1" applyFont="1" applyFill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1" fillId="0" borderId="1" xfId="2" applyNumberFormat="1" applyFont="1" applyBorder="1"/>
    <xf numFmtId="164" fontId="1" fillId="0" borderId="0" xfId="1" applyNumberFormat="1" applyFont="1"/>
    <xf numFmtId="164" fontId="1" fillId="0" borderId="1" xfId="1" quotePrefix="1" applyNumberFormat="1" applyFont="1" applyBorder="1"/>
    <xf numFmtId="164" fontId="0" fillId="0" borderId="0" xfId="0" applyNumberFormat="1" applyFill="1"/>
    <xf numFmtId="43" fontId="0" fillId="0" borderId="1" xfId="0" applyNumberFormat="1" applyFill="1" applyBorder="1"/>
    <xf numFmtId="0" fontId="0" fillId="0" borderId="1" xfId="1" applyNumberFormat="1" applyFont="1" applyFill="1" applyBorder="1"/>
    <xf numFmtId="43" fontId="0" fillId="0" borderId="1" xfId="1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164" fontId="0" fillId="0" borderId="1" xfId="1" quotePrefix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2" fillId="0" borderId="0" xfId="0" applyFont="1"/>
    <xf numFmtId="165" fontId="1" fillId="0" borderId="1" xfId="2" applyNumberFormat="1" applyFont="1" applyBorder="1"/>
    <xf numFmtId="0" fontId="6" fillId="0" borderId="2" xfId="0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169" fontId="0" fillId="0" borderId="1" xfId="1" applyNumberFormat="1" applyFont="1" applyFill="1" applyBorder="1"/>
    <xf numFmtId="164" fontId="1" fillId="0" borderId="1" xfId="1" applyNumberFormat="1" applyFont="1" applyFill="1" applyBorder="1" applyAlignment="1">
      <alignment horizontal="center"/>
    </xf>
    <xf numFmtId="43" fontId="0" fillId="0" borderId="4" xfId="1" applyFont="1" applyFill="1" applyBorder="1"/>
    <xf numFmtId="170" fontId="1" fillId="0" borderId="1" xfId="2" applyNumberFormat="1" applyFont="1" applyBorder="1"/>
    <xf numFmtId="169" fontId="1" fillId="0" borderId="1" xfId="2" applyNumberFormat="1" applyFont="1" applyBorder="1"/>
    <xf numFmtId="164" fontId="4" fillId="0" borderId="1" xfId="1" applyNumberFormat="1" applyFont="1" applyFill="1" applyBorder="1"/>
    <xf numFmtId="43" fontId="1" fillId="0" borderId="1" xfId="1" applyFont="1" applyFill="1" applyBorder="1"/>
    <xf numFmtId="164" fontId="9" fillId="0" borderId="1" xfId="0" applyNumberFormat="1" applyFont="1" applyFill="1" applyBorder="1"/>
    <xf numFmtId="164" fontId="0" fillId="0" borderId="1" xfId="0" applyNumberFormat="1" applyBorder="1"/>
    <xf numFmtId="0" fontId="0" fillId="0" borderId="1" xfId="1" applyNumberFormat="1" applyFont="1" applyBorder="1"/>
    <xf numFmtId="43" fontId="4" fillId="0" borderId="0" xfId="1" applyFont="1"/>
    <xf numFmtId="43" fontId="0" fillId="0" borderId="0" xfId="1" applyFont="1"/>
    <xf numFmtId="171" fontId="4" fillId="0" borderId="0" xfId="0" applyNumberFormat="1" applyFont="1"/>
    <xf numFmtId="172" fontId="4" fillId="0" borderId="0" xfId="4" applyNumberFormat="1" applyFont="1"/>
    <xf numFmtId="167" fontId="0" fillId="0" borderId="0" xfId="0" applyNumberFormat="1" applyFill="1"/>
    <xf numFmtId="0" fontId="6" fillId="0" borderId="2" xfId="0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</cellXfs>
  <cellStyles count="5">
    <cellStyle name="Comma" xfId="1" builtinId="3"/>
    <cellStyle name="Comma 12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fikwa/AppData/Local/Microsoft/Windows/Temporary%20Internet%20Files/Content.Outlook/FC78S2Z2/Tax%20revenue%20website%20publication%202006%2007%20to%202014%2015%20as%20of%20thursday%2015%207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2.0"/>
      <sheetName val="3.0"/>
      <sheetName val="Quarterly"/>
      <sheetName val="ITEMS"/>
      <sheetName val="Direct"/>
      <sheetName val="Indirect"/>
      <sheetName val="CED"/>
      <sheetName val="LTD"/>
      <sheetName val="B.1"/>
      <sheetName val="B.2"/>
      <sheetName val="A1.0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 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G.1"/>
    </sheetNames>
    <sheetDataSet>
      <sheetData sheetId="0"/>
      <sheetData sheetId="1"/>
      <sheetData sheetId="2">
        <row r="184">
          <cell r="CO184">
            <v>306845.84262186952</v>
          </cell>
          <cell r="CP184">
            <v>352600.36221910163</v>
          </cell>
          <cell r="CQ184">
            <v>332199.62465663225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RowHeight="12.75" x14ac:dyDescent="0.2"/>
  <cols>
    <col min="1" max="1" width="41.28515625" style="9" customWidth="1"/>
    <col min="2" max="2" width="12.85546875" style="9" customWidth="1"/>
    <col min="3" max="10" width="11.7109375" style="9" customWidth="1"/>
    <col min="11" max="11" width="12.5703125" style="9" customWidth="1"/>
    <col min="12" max="12" width="13.7109375" style="9" customWidth="1"/>
    <col min="13" max="13" width="11.7109375" style="9" customWidth="1"/>
    <col min="14" max="14" width="10.28515625" style="9" customWidth="1"/>
    <col min="15" max="15" width="10.85546875" style="9" customWidth="1"/>
    <col min="16" max="16" width="11.85546875" style="9" bestFit="1" customWidth="1"/>
    <col min="17" max="17" width="12.85546875" style="9" customWidth="1"/>
    <col min="18" max="18" width="14.28515625" style="9" customWidth="1"/>
    <col min="19" max="20" width="9.140625" style="9"/>
    <col min="21" max="23" width="11.28515625" style="9" bestFit="1" customWidth="1"/>
    <col min="24" max="24" width="14" style="9" bestFit="1" customWidth="1"/>
    <col min="25" max="16384" width="9.140625" style="9"/>
  </cols>
  <sheetData>
    <row r="1" spans="1:19" ht="15.75" x14ac:dyDescent="0.25">
      <c r="A1" s="7" t="s">
        <v>89</v>
      </c>
    </row>
    <row r="2" spans="1:19" ht="15.75" x14ac:dyDescent="0.25">
      <c r="A2" s="7"/>
      <c r="B2" s="102" t="s">
        <v>76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9" x14ac:dyDescent="0.2">
      <c r="A3" s="104" t="s">
        <v>52</v>
      </c>
      <c r="B3" s="103" t="s">
        <v>239</v>
      </c>
      <c r="C3" s="103"/>
      <c r="D3" s="103"/>
      <c r="E3" s="103"/>
      <c r="F3" s="103" t="s">
        <v>240</v>
      </c>
      <c r="G3" s="103"/>
      <c r="H3" s="103"/>
      <c r="I3" s="103"/>
      <c r="J3" s="103" t="s">
        <v>243</v>
      </c>
      <c r="K3" s="103"/>
      <c r="L3" s="103"/>
      <c r="M3" s="103"/>
      <c r="N3" s="103" t="s">
        <v>244</v>
      </c>
      <c r="O3" s="103"/>
      <c r="P3" s="103"/>
      <c r="Q3" s="103"/>
    </row>
    <row r="4" spans="1:19" x14ac:dyDescent="0.2">
      <c r="A4" s="104"/>
      <c r="B4" s="55" t="s">
        <v>48</v>
      </c>
      <c r="C4" s="55" t="s">
        <v>50</v>
      </c>
      <c r="D4" s="55" t="s">
        <v>51</v>
      </c>
      <c r="E4" s="55" t="s">
        <v>65</v>
      </c>
      <c r="F4" s="55" t="s">
        <v>66</v>
      </c>
      <c r="G4" s="55" t="s">
        <v>67</v>
      </c>
      <c r="H4" s="55" t="s">
        <v>68</v>
      </c>
      <c r="I4" s="55" t="s">
        <v>65</v>
      </c>
      <c r="J4" s="55" t="s">
        <v>69</v>
      </c>
      <c r="K4" s="55" t="s">
        <v>70</v>
      </c>
      <c r="L4" s="55" t="s">
        <v>71</v>
      </c>
      <c r="M4" s="55" t="s">
        <v>65</v>
      </c>
      <c r="N4" s="55" t="s">
        <v>72</v>
      </c>
      <c r="O4" s="55" t="s">
        <v>73</v>
      </c>
      <c r="P4" s="55" t="s">
        <v>74</v>
      </c>
      <c r="Q4" s="55" t="s">
        <v>65</v>
      </c>
    </row>
    <row r="5" spans="1:19" x14ac:dyDescent="0.2">
      <c r="A5" s="56" t="s">
        <v>57</v>
      </c>
      <c r="B5" s="16">
        <f>'TaxItem Data 14-15'!B22+'TaxItem Data 14-15'!B124</f>
        <v>147616.52696468841</v>
      </c>
      <c r="C5" s="16">
        <f>'TaxItem Data 14-15'!C22+'TaxItem Data 14-15'!C124</f>
        <v>136451.08008693001</v>
      </c>
      <c r="D5" s="16">
        <f>'TaxItem Data 14-15'!D22+'TaxItem Data 14-15'!D124</f>
        <v>177368.80099977009</v>
      </c>
      <c r="E5" s="16">
        <f>'TaxItem Data 14-15'!E22+'TaxItem Data 14-15'!E124</f>
        <v>461436.40805138845</v>
      </c>
      <c r="F5" s="16">
        <f>'TaxItem Data 14-15'!F22+'TaxItem Data 14-15'!F124</f>
        <v>161708.42879311001</v>
      </c>
      <c r="G5" s="16">
        <f>'TaxItem Data 14-15'!G22+'TaxItem Data 14-15'!G124</f>
        <v>142444.6676280566</v>
      </c>
      <c r="H5" s="16">
        <f>'TaxItem Data 14-15'!H22+'TaxItem Data 14-15'!H124</f>
        <v>208266.44900010002</v>
      </c>
      <c r="I5" s="16">
        <f>'TaxItem Data 14-15'!I22+'TaxItem Data 14-15'!I124</f>
        <v>512419.54542126658</v>
      </c>
      <c r="J5" s="16">
        <f>'TaxItem Data 14-15'!J22+'TaxItem Data 14-15'!J124</f>
        <v>150674.76578769999</v>
      </c>
      <c r="K5" s="16">
        <f>'TaxItem Data 14-15'!K22+'TaxItem Data 14-15'!K124</f>
        <v>142536.27765562999</v>
      </c>
      <c r="L5" s="16">
        <f>'TaxItem Data 14-15'!L22+'TaxItem Data 14-15'!L124</f>
        <v>184121.80153275002</v>
      </c>
      <c r="M5" s="16">
        <f>'TaxItem Data 14-15'!M22+'TaxItem Data 14-15'!M124</f>
        <v>477332.84497608</v>
      </c>
      <c r="N5" s="16">
        <f>'TaxItem Data 14-15'!N22+'TaxItem Data 14-15'!N124</f>
        <v>145557.62440651009</v>
      </c>
      <c r="O5" s="16">
        <f>'TaxItem Data 14-15'!O22+'TaxItem Data 14-15'!O124</f>
        <v>142994.69422890421</v>
      </c>
      <c r="P5" s="16">
        <f>'TaxItem Data 14-15'!P22+'TaxItem Data 14-15'!P124</f>
        <v>201121.34985182501</v>
      </c>
      <c r="Q5" s="16">
        <f>'TaxItem Data 14-15'!Q22+'TaxItem Data 14-15'!Q124</f>
        <v>489673.6684872394</v>
      </c>
    </row>
    <row r="6" spans="1:19" x14ac:dyDescent="0.2">
      <c r="A6" s="56" t="s">
        <v>53</v>
      </c>
      <c r="B6" s="16">
        <f>'TaxItem Data 14-15'!B158</f>
        <v>309828.2706271272</v>
      </c>
      <c r="C6" s="16">
        <f>'TaxItem Data 14-15'!C158</f>
        <v>359716.7644312593</v>
      </c>
      <c r="D6" s="16">
        <f>'TaxItem Data 14-15'!D158</f>
        <v>339977.57380258996</v>
      </c>
      <c r="E6" s="16">
        <f>'TaxItem Data 14-15'!E158</f>
        <v>1009522.6088609766</v>
      </c>
      <c r="F6" s="16">
        <f>'TaxItem Data 14-15'!F158</f>
        <v>368686.68023305992</v>
      </c>
      <c r="G6" s="16">
        <f>'TaxItem Data 14-15'!G158</f>
        <v>337068.51105078007</v>
      </c>
      <c r="H6" s="16">
        <f>'TaxItem Data 14-15'!H158</f>
        <v>357013.52154826996</v>
      </c>
      <c r="I6" s="16">
        <f>'TaxItem Data 14-15'!I158</f>
        <v>1062768.71283211</v>
      </c>
      <c r="J6" s="16">
        <f>'TaxItem Data 14-15'!J158</f>
        <v>337561.78925641003</v>
      </c>
      <c r="K6" s="16">
        <f>'TaxItem Data 14-15'!K158</f>
        <v>309834.45152737998</v>
      </c>
      <c r="L6" s="16">
        <f>'TaxItem Data 14-15'!L158</f>
        <v>337566.31972437992</v>
      </c>
      <c r="M6" s="16">
        <f>'TaxItem Data 14-15'!M158</f>
        <v>984962.56050817005</v>
      </c>
      <c r="N6" s="16">
        <f>'TaxItem Data 14-15'!N158</f>
        <v>314373.44952059153</v>
      </c>
      <c r="O6" s="16">
        <f>'TaxItem Data 14-15'!O158</f>
        <v>376840.71540413023</v>
      </c>
      <c r="P6" s="16">
        <f>'TaxItem Data 14-15'!P158</f>
        <v>389996.73586050014</v>
      </c>
      <c r="Q6" s="16">
        <f>'TaxItem Data 14-15'!Q158</f>
        <v>1081210.9007852217</v>
      </c>
    </row>
    <row r="7" spans="1:19" x14ac:dyDescent="0.2">
      <c r="A7" s="56" t="s">
        <v>54</v>
      </c>
      <c r="B7" s="16">
        <f>'TaxItem Data 14-15'!B253</f>
        <v>315396.25514733</v>
      </c>
      <c r="C7" s="16">
        <f>'TaxItem Data 14-15'!C253</f>
        <v>310795.1244459101</v>
      </c>
      <c r="D7" s="16">
        <f>'TaxItem Data 14-15'!D253</f>
        <v>473446.16345091001</v>
      </c>
      <c r="E7" s="16">
        <f>'TaxItem Data 14-15'!E253</f>
        <v>1099637.5430441501</v>
      </c>
      <c r="F7" s="16">
        <f>'TaxItem Data 14-15'!F253</f>
        <v>349312.63341925002</v>
      </c>
      <c r="G7" s="16">
        <f>'TaxItem Data 14-15'!G253</f>
        <v>328177.37721125002</v>
      </c>
      <c r="H7" s="16">
        <f>'TaxItem Data 14-15'!H253</f>
        <v>500615.45668425981</v>
      </c>
      <c r="I7" s="16">
        <f>'TaxItem Data 14-15'!I253</f>
        <v>1178105.4673147602</v>
      </c>
      <c r="J7" s="16">
        <f>'TaxItem Data 14-15'!J253</f>
        <v>339527.58191218006</v>
      </c>
      <c r="K7" s="16">
        <f>'TaxItem Data 14-15'!K253</f>
        <v>306445.09512703004</v>
      </c>
      <c r="L7" s="16">
        <f>'TaxItem Data 14-15'!L253</f>
        <v>509233.13907315279</v>
      </c>
      <c r="M7" s="16">
        <f>'TaxItem Data 14-15'!M253</f>
        <v>1155205.8161123628</v>
      </c>
      <c r="N7" s="16">
        <f>'TaxItem Data 14-15'!N253</f>
        <v>314347.52739379992</v>
      </c>
      <c r="O7" s="16">
        <f>'TaxItem Data 14-15'!O253</f>
        <v>324758.08265452948</v>
      </c>
      <c r="P7" s="16">
        <f>'TaxItem Data 14-15'!P253</f>
        <v>513765.19360265008</v>
      </c>
      <c r="Q7" s="16">
        <f>'TaxItem Data 14-15'!Q253</f>
        <v>1152870.8036509794</v>
      </c>
    </row>
    <row r="8" spans="1:19" x14ac:dyDescent="0.2">
      <c r="A8" s="53" t="s">
        <v>64</v>
      </c>
      <c r="B8" s="6">
        <f t="shared" ref="B8:H8" si="0">SUM(B5:B7)</f>
        <v>772841.05273914558</v>
      </c>
      <c r="C8" s="6">
        <f t="shared" si="0"/>
        <v>806962.96896409942</v>
      </c>
      <c r="D8" s="6">
        <f t="shared" si="0"/>
        <v>990792.53825327009</v>
      </c>
      <c r="E8" s="6">
        <f t="shared" si="0"/>
        <v>2570596.5599565152</v>
      </c>
      <c r="F8" s="6">
        <f t="shared" si="0"/>
        <v>879707.74244541989</v>
      </c>
      <c r="G8" s="6">
        <f t="shared" si="0"/>
        <v>807690.55589008669</v>
      </c>
      <c r="H8" s="6">
        <f t="shared" si="0"/>
        <v>1065895.4272326296</v>
      </c>
      <c r="I8" s="6">
        <f>SUM(I5:I7)</f>
        <v>2753293.7255681367</v>
      </c>
      <c r="J8" s="6">
        <f>SUM(J5:J7)</f>
        <v>827764.13695629011</v>
      </c>
      <c r="K8" s="6">
        <f>SUM(K5:K7)</f>
        <v>758815.82431003998</v>
      </c>
      <c r="L8" s="6">
        <f>SUM(L5:L7)</f>
        <v>1030921.2603302827</v>
      </c>
      <c r="M8" s="6">
        <f t="shared" ref="M8" si="1">SUM(M5:M7)</f>
        <v>2617501.2215966126</v>
      </c>
      <c r="N8" s="6">
        <f>SUM(N5:N7)</f>
        <v>774278.60132090154</v>
      </c>
      <c r="O8" s="6">
        <f>SUM(O5:O7)</f>
        <v>844593.49228756386</v>
      </c>
      <c r="P8" s="6">
        <f>SUM(P5:P7)</f>
        <v>1104883.2793149753</v>
      </c>
      <c r="Q8" s="6">
        <f>SUM(Q5:Q7)</f>
        <v>2723755.3729234403</v>
      </c>
      <c r="R8" s="19"/>
      <c r="S8" s="18"/>
    </row>
    <row r="9" spans="1:19" x14ac:dyDescent="0.2">
      <c r="A9" s="49" t="s">
        <v>55</v>
      </c>
      <c r="B9" s="17">
        <f>'TaxItem Data 14-15'!B162+'TaxItem Data 14-15'!B127</f>
        <v>1182.7475188000001</v>
      </c>
      <c r="C9" s="17">
        <f>'TaxItem Data 14-15'!C162+'TaxItem Data 14-15'!C127</f>
        <v>781.42182805000004</v>
      </c>
      <c r="D9" s="17">
        <f>'TaxItem Data 14-15'!D162+'TaxItem Data 14-15'!D127</f>
        <v>473.36830999000006</v>
      </c>
      <c r="E9" s="16">
        <f>SUM(B9:D9)</f>
        <v>2437.5376568400002</v>
      </c>
      <c r="F9" s="17">
        <f>'TaxItem Data 14-15'!F162+'TaxItem Data 14-15'!F127</f>
        <v>812.35204720000002</v>
      </c>
      <c r="G9" s="17">
        <f>'TaxItem Data 14-15'!G162+'TaxItem Data 14-15'!G127</f>
        <v>1452.5887764099998</v>
      </c>
      <c r="H9" s="17">
        <f>'TaxItem Data 14-15'!H162+'TaxItem Data 14-15'!H127</f>
        <v>2359.65377425</v>
      </c>
      <c r="I9" s="16">
        <f>SUM(F9:H9)</f>
        <v>4624.5945978599993</v>
      </c>
      <c r="J9" s="17">
        <f>'TaxItem Data 14-15'!J162+'TaxItem Data 14-15'!J127</f>
        <v>1969.9433561599999</v>
      </c>
      <c r="K9" s="17">
        <f>'TaxItem Data 14-15'!K162+'TaxItem Data 14-15'!K127</f>
        <v>2185.4019079299997</v>
      </c>
      <c r="L9" s="17">
        <f>'TaxItem Data 14-15'!L162+'TaxItem Data 14-15'!L127</f>
        <v>2423.5073016000001</v>
      </c>
      <c r="M9" s="16">
        <f t="shared" ref="M9" si="2">SUM(J9:L9)</f>
        <v>6578.8525656900001</v>
      </c>
      <c r="N9" s="17">
        <f>'TaxItem Data 14-15'!N127+'TaxItem Data 14-15'!N162</f>
        <v>1944.3071137500001</v>
      </c>
      <c r="O9" s="17">
        <f>'TaxItem Data 14-15'!O127+'TaxItem Data 14-15'!O162</f>
        <v>2933.58700064</v>
      </c>
      <c r="P9" s="17">
        <f>'TaxItem Data 14-15'!P127+'TaxItem Data 14-15'!P162</f>
        <v>2011.1765878799999</v>
      </c>
      <c r="Q9" s="16">
        <f t="shared" ref="Q9" si="3">SUM(N9:P9)</f>
        <v>6889.0707022699999</v>
      </c>
      <c r="R9" s="19"/>
      <c r="S9" s="18"/>
    </row>
    <row r="10" spans="1:19" x14ac:dyDescent="0.2">
      <c r="A10" s="53" t="s">
        <v>87</v>
      </c>
      <c r="B10" s="6">
        <f>B8+B9</f>
        <v>774023.80025794555</v>
      </c>
      <c r="C10" s="6">
        <f t="shared" ref="C10:P10" si="4">C8+C9</f>
        <v>807744.39079214947</v>
      </c>
      <c r="D10" s="6">
        <f t="shared" si="4"/>
        <v>991265.90656326013</v>
      </c>
      <c r="E10" s="6">
        <f t="shared" si="4"/>
        <v>2573034.0976133551</v>
      </c>
      <c r="F10" s="6">
        <f t="shared" si="4"/>
        <v>880520.09449261986</v>
      </c>
      <c r="G10" s="6">
        <f t="shared" si="4"/>
        <v>809143.14466649666</v>
      </c>
      <c r="H10" s="6">
        <f t="shared" si="4"/>
        <v>1068255.0810068797</v>
      </c>
      <c r="I10" s="6">
        <f t="shared" ref="I10" si="5">I8+I9</f>
        <v>2757918.3201659964</v>
      </c>
      <c r="J10" s="6">
        <f t="shared" si="4"/>
        <v>829734.08031245007</v>
      </c>
      <c r="K10" s="6">
        <f t="shared" si="4"/>
        <v>761001.22621797002</v>
      </c>
      <c r="L10" s="6">
        <f t="shared" si="4"/>
        <v>1033344.7676318827</v>
      </c>
      <c r="M10" s="6">
        <f t="shared" ref="M10" si="6">M8+M9</f>
        <v>2624080.0741623025</v>
      </c>
      <c r="N10" s="6">
        <f t="shared" si="4"/>
        <v>776222.90843465156</v>
      </c>
      <c r="O10" s="6">
        <f t="shared" si="4"/>
        <v>847527.07928820385</v>
      </c>
      <c r="P10" s="6">
        <f t="shared" si="4"/>
        <v>1106894.4559028551</v>
      </c>
      <c r="Q10" s="6">
        <f t="shared" ref="Q10" si="7">Q8+Q9</f>
        <v>2730644.4436257104</v>
      </c>
      <c r="R10" s="19"/>
    </row>
    <row r="11" spans="1:19" x14ac:dyDescent="0.2">
      <c r="A11" s="50" t="s">
        <v>233</v>
      </c>
      <c r="B11" s="73">
        <f>'TaxItem Data 14-15'!B23+'TaxItem Data 14-15'!B159+'TaxItem Data 14-15'!B254</f>
        <v>2392.5308511309663</v>
      </c>
      <c r="C11" s="73">
        <f>'TaxItem Data 14-15'!C23+'TaxItem Data 14-15'!C159+'TaxItem Data 14-15'!C254</f>
        <v>2392.5308511309663</v>
      </c>
      <c r="D11" s="73">
        <f>'TaxItem Data 14-15'!D23+'TaxItem Data 14-15'!D159+'TaxItem Data 14-15'!D254</f>
        <v>4610.5144387966648</v>
      </c>
      <c r="E11" s="73">
        <f>'TaxItem Data 14-15'!E23+'TaxItem Data 14-15'!E159+'TaxItem Data 14-15'!E254</f>
        <v>9395.5761410585983</v>
      </c>
      <c r="F11" s="73">
        <f>'TaxItem Data 14-15'!F23+'TaxItem Data 14-15'!F159+'TaxItem Data 14-15'!F254</f>
        <v>4610.5144387966648</v>
      </c>
      <c r="G11" s="73">
        <f>'TaxItem Data 14-15'!G23+'TaxItem Data 14-15'!G159+'TaxItem Data 14-15'!G254</f>
        <v>4610.5144387966648</v>
      </c>
      <c r="H11" s="73">
        <f>'TaxItem Data 14-15'!H23+'TaxItem Data 14-15'!H159+'TaxItem Data 14-15'!H254</f>
        <v>4610.5144387966648</v>
      </c>
      <c r="I11" s="73">
        <f>'TaxItem Data 14-15'!I23+'TaxItem Data 14-15'!I159+'TaxItem Data 14-15'!I254</f>
        <v>13831.543316389992</v>
      </c>
      <c r="J11" s="73">
        <f>'TaxItem Data 14-15'!J23+'TaxItem Data 14-15'!J159+'TaxItem Data 14-15'!J254</f>
        <v>4610.5144387966648</v>
      </c>
      <c r="K11" s="73">
        <f>'TaxItem Data 14-15'!K23+'TaxItem Data 14-15'!K159+'TaxItem Data 14-15'!K254</f>
        <v>4610.5144387966648</v>
      </c>
      <c r="L11" s="73">
        <f>'TaxItem Data 14-15'!L23+'TaxItem Data 14-15'!L159+'TaxItem Data 14-15'!L254</f>
        <v>4610.5144387966648</v>
      </c>
      <c r="M11" s="73">
        <f>'TaxItem Data 14-15'!M23+'TaxItem Data 14-15'!M159+'TaxItem Data 14-15'!M254</f>
        <v>13831.543316389992</v>
      </c>
      <c r="N11" s="73">
        <f>'TaxItem Data 14-15'!N23+'TaxItem Data 14-15'!N159+'TaxItem Data 14-15'!N254</f>
        <v>1245.0906549026913</v>
      </c>
      <c r="O11" s="73">
        <f>'TaxItem Data 14-15'!O23+'TaxItem Data 14-15'!O159+'TaxItem Data 14-15'!O254</f>
        <v>1973.8906549026913</v>
      </c>
      <c r="P11" s="73">
        <f>'TaxItem Data 14-15'!P23+'TaxItem Data 14-15'!P159+'TaxItem Data 14-15'!P254</f>
        <v>1973.8906549026913</v>
      </c>
      <c r="Q11" s="73">
        <f>'TaxItem Data 14-15'!Q23+'TaxItem Data 14-15'!Q159+'TaxItem Data 14-15'!Q254</f>
        <v>5192.8719647080743</v>
      </c>
    </row>
    <row r="12" spans="1:19" x14ac:dyDescent="0.2">
      <c r="A12" s="50" t="s">
        <v>238</v>
      </c>
      <c r="B12" s="73">
        <f>'TaxItem Data 14-15'!B125+'TaxItem Data 14-15'!B160+'TaxItem Data 14-15'!B255</f>
        <v>45341.283587665697</v>
      </c>
      <c r="C12" s="73">
        <f>'TaxItem Data 14-15'!C125+'TaxItem Data 14-15'!C160+'TaxItem Data 14-15'!C255</f>
        <v>45341.283587665697</v>
      </c>
      <c r="D12" s="73">
        <f>'TaxItem Data 14-15'!D125+'TaxItem Data 14-15'!D160+'TaxItem Data 14-15'!D255</f>
        <v>43123.3</v>
      </c>
      <c r="E12" s="73">
        <f>'TaxItem Data 14-15'!E125+'TaxItem Data 14-15'!E160+'TaxItem Data 14-15'!E255</f>
        <v>133805.8671753314</v>
      </c>
      <c r="F12" s="73">
        <f>'TaxItem Data 14-15'!F125+'TaxItem Data 14-15'!F160+'TaxItem Data 14-15'!F255</f>
        <v>43124.651918999996</v>
      </c>
      <c r="G12" s="73">
        <f>'TaxItem Data 14-15'!G125+'TaxItem Data 14-15'!G160+'TaxItem Data 14-15'!G255</f>
        <v>43123.282059000005</v>
      </c>
      <c r="H12" s="73">
        <f>'TaxItem Data 14-15'!H125+'TaxItem Data 14-15'!H160+'TaxItem Data 14-15'!H255</f>
        <v>48284.054000000004</v>
      </c>
      <c r="I12" s="73">
        <f>'TaxItem Data 14-15'!I125+'TaxItem Data 14-15'!I160+'TaxItem Data 14-15'!I255</f>
        <v>134531.98797800002</v>
      </c>
      <c r="J12" s="73">
        <f>'TaxItem Data 14-15'!J125+'TaxItem Data 14-15'!J160+'TaxItem Data 14-15'!J255</f>
        <v>39165</v>
      </c>
      <c r="K12" s="73">
        <f>'TaxItem Data 14-15'!K125+'TaxItem Data 14-15'!K160+'TaxItem Data 14-15'!K255</f>
        <v>50183.399999999994</v>
      </c>
      <c r="L12" s="73">
        <f>'TaxItem Data 14-15'!L125+'TaxItem Data 14-15'!L160+'TaxItem Data 14-15'!L255</f>
        <v>48123.3</v>
      </c>
      <c r="M12" s="73">
        <f>'TaxItem Data 14-15'!M125+'TaxItem Data 14-15'!M160+'TaxItem Data 14-15'!M255</f>
        <v>137471.70000000001</v>
      </c>
      <c r="N12" s="73">
        <f>'TaxItem Data 14-15'!N125+'TaxItem Data 14-15'!N160+'TaxItem Data 14-15'!N255</f>
        <v>39443.985759011412</v>
      </c>
      <c r="O12" s="73">
        <f>'TaxItem Data 14-15'!O125+'TaxItem Data 14-15'!O160+'TaxItem Data 14-15'!O255</f>
        <v>57748.958444163625</v>
      </c>
      <c r="P12" s="73">
        <f>'TaxItem Data 14-15'!P125+'TaxItem Data 14-15'!P160+'TaxItem Data 14-15'!P255</f>
        <v>61564.1</v>
      </c>
      <c r="Q12" s="73">
        <f>'TaxItem Data 14-15'!Q125+'TaxItem Data 14-15'!Q160+'TaxItem Data 14-15'!Q255</f>
        <v>158757.04420317506</v>
      </c>
    </row>
    <row r="13" spans="1:19" x14ac:dyDescent="0.2">
      <c r="A13" s="49" t="s">
        <v>88</v>
      </c>
      <c r="B13" s="16">
        <f>'TaxItem Data 14-15'!B256</f>
        <v>2700.0000000000009</v>
      </c>
      <c r="C13" s="16">
        <f>'TaxItem Data 14-15'!C256</f>
        <v>2700.0000000000009</v>
      </c>
      <c r="D13" s="16">
        <f>'TaxItem Data 14-15'!D256</f>
        <v>2700.0000000000009</v>
      </c>
      <c r="E13" s="16">
        <f>'TaxItem Data 14-15'!E256</f>
        <v>8100.0000000000027</v>
      </c>
      <c r="F13" s="16">
        <f>'TaxItem Data 14-15'!F256</f>
        <v>1664.6</v>
      </c>
      <c r="G13" s="16">
        <f>'TaxItem Data 14-15'!G256</f>
        <v>4004.4</v>
      </c>
      <c r="H13" s="16">
        <f>'TaxItem Data 14-15'!H256</f>
        <v>3150.5</v>
      </c>
      <c r="I13" s="16">
        <f>'TaxItem Data 14-15'!I256</f>
        <v>8819.5</v>
      </c>
      <c r="J13" s="16">
        <f>'TaxItem Data 14-15'!J256</f>
        <v>3058.6</v>
      </c>
      <c r="K13" s="16">
        <f>'TaxItem Data 14-15'!K256</f>
        <v>3058.6</v>
      </c>
      <c r="L13" s="16">
        <f>'TaxItem Data 14-15'!L256</f>
        <v>3058.6</v>
      </c>
      <c r="M13" s="16">
        <f>'TaxItem Data 14-15'!M256</f>
        <v>9175.7999999999993</v>
      </c>
      <c r="N13" s="16">
        <f>'TaxItem Data 14-15'!N256</f>
        <v>3009.4</v>
      </c>
      <c r="O13" s="16">
        <f>'TaxItem Data 14-15'!O256</f>
        <v>2021.6</v>
      </c>
      <c r="P13" s="16">
        <f>'TaxItem Data 14-15'!P256</f>
        <v>2946.5999999999972</v>
      </c>
      <c r="Q13" s="16">
        <f>'TaxItem Data 14-15'!Q256</f>
        <v>7977.5999999999967</v>
      </c>
    </row>
    <row r="14" spans="1:19" x14ac:dyDescent="0.2">
      <c r="A14" s="50" t="s">
        <v>245</v>
      </c>
      <c r="B14" s="16">
        <f>'TaxItem Data 14-15'!B25+'TaxItem Data 14-15'!B126+'TaxItem Data 14-15'!B257</f>
        <v>700</v>
      </c>
      <c r="C14" s="16">
        <f>'TaxItem Data 14-15'!C25+'TaxItem Data 14-15'!C126+'TaxItem Data 14-15'!C257</f>
        <v>700</v>
      </c>
      <c r="D14" s="16">
        <f>'TaxItem Data 14-15'!D25+'TaxItem Data 14-15'!D126+'TaxItem Data 14-15'!D257</f>
        <v>700</v>
      </c>
      <c r="E14" s="16">
        <f>'TaxItem Data 14-15'!E25+'TaxItem Data 14-15'!E126+'TaxItem Data 14-15'!E257</f>
        <v>2100</v>
      </c>
      <c r="F14" s="16">
        <f>'TaxItem Data 14-15'!F25+'TaxItem Data 14-15'!F126+'TaxItem Data 14-15'!F257</f>
        <v>16067.499999999991</v>
      </c>
      <c r="G14" s="16">
        <f>'TaxItem Data 14-15'!G25+'TaxItem Data 14-15'!G126+'TaxItem Data 14-15'!G257</f>
        <v>700</v>
      </c>
      <c r="H14" s="16">
        <f>'TaxItem Data 14-15'!H25+'TaxItem Data 14-15'!H126+'TaxItem Data 14-15'!H257</f>
        <v>700</v>
      </c>
      <c r="I14" s="16">
        <f>'TaxItem Data 14-15'!I25+'TaxItem Data 14-15'!I126+'TaxItem Data 14-15'!I257</f>
        <v>17467.499999999993</v>
      </c>
      <c r="J14" s="16">
        <f>'TaxItem Data 14-15'!J25+'TaxItem Data 14-15'!J126+'TaxItem Data 14-15'!J257</f>
        <v>6598.1999999700001</v>
      </c>
      <c r="K14" s="16">
        <f>'TaxItem Data 14-15'!K25+'TaxItem Data 14-15'!K126+'TaxItem Data 14-15'!K257</f>
        <v>700</v>
      </c>
      <c r="L14" s="16">
        <f>'TaxItem Data 14-15'!L25+'TaxItem Data 14-15'!L126+'TaxItem Data 14-15'!L257</f>
        <v>700</v>
      </c>
      <c r="M14" s="16">
        <f>'TaxItem Data 14-15'!M25+'TaxItem Data 14-15'!M126+'TaxItem Data 14-15'!M257</f>
        <v>7998.1999999700001</v>
      </c>
      <c r="N14" s="16">
        <f>'TaxItem Data 14-15'!N25+'TaxItem Data 14-15'!N126+'TaxItem Data 14-15'!N257</f>
        <v>6354.1999999700001</v>
      </c>
      <c r="O14" s="16">
        <f>'TaxItem Data 14-15'!O25+'TaxItem Data 14-15'!O126+'TaxItem Data 14-15'!O257</f>
        <v>23923.599569309998</v>
      </c>
      <c r="P14" s="16">
        <f>'TaxItem Data 14-15'!P25+'TaxItem Data 14-15'!P126+'TaxItem Data 14-15'!P257</f>
        <v>7037.0999999999985</v>
      </c>
      <c r="Q14" s="16">
        <f>'TaxItem Data 14-15'!Q25+'TaxItem Data 14-15'!Q126+'TaxItem Data 14-15'!Q257</f>
        <v>37314.899569279994</v>
      </c>
    </row>
    <row r="15" spans="1:19" x14ac:dyDescent="0.2">
      <c r="A15" s="50" t="s">
        <v>246</v>
      </c>
      <c r="B15" s="16">
        <f>'TaxItem Data 14-15'!B161</f>
        <v>0</v>
      </c>
      <c r="C15" s="16">
        <f>'TaxItem Data 14-15'!C161</f>
        <v>3373.4</v>
      </c>
      <c r="D15" s="16">
        <f>'TaxItem Data 14-15'!D161</f>
        <v>4028.9</v>
      </c>
      <c r="E15" s="16">
        <f>'TaxItem Data 14-15'!E161</f>
        <v>7402.3</v>
      </c>
      <c r="F15" s="16">
        <f>'TaxItem Data 14-15'!F161</f>
        <v>3950</v>
      </c>
      <c r="G15" s="16">
        <f>'TaxItem Data 14-15'!G161</f>
        <v>15287.7</v>
      </c>
      <c r="H15" s="16">
        <f>'TaxItem Data 14-15'!H161</f>
        <v>3937.7000000000044</v>
      </c>
      <c r="I15" s="16">
        <f>'TaxItem Data 14-15'!I161</f>
        <v>23175.400000000005</v>
      </c>
      <c r="J15" s="16">
        <f>'TaxItem Data 14-15'!J161</f>
        <v>11758.83853993</v>
      </c>
      <c r="K15" s="16">
        <f>'TaxItem Data 14-15'!K161</f>
        <v>4722.2409533800001</v>
      </c>
      <c r="L15" s="16">
        <f>'TaxItem Data 14-15'!L161</f>
        <v>4874.5456139600001</v>
      </c>
      <c r="M15" s="16">
        <f>'TaxItem Data 14-15'!M161</f>
        <v>21355.62510727</v>
      </c>
      <c r="N15" s="16">
        <f>'TaxItem Data 14-15'!N161</f>
        <v>3407.3842517600001</v>
      </c>
      <c r="O15" s="16">
        <f>'TaxItem Data 14-15'!O161</f>
        <v>8855.3369729699989</v>
      </c>
      <c r="P15" s="16">
        <f>'TaxItem Data 14-15'!P161</f>
        <v>3937.7000000000044</v>
      </c>
      <c r="Q15" s="16">
        <f>'TaxItem Data 14-15'!Q161</f>
        <v>16200.421224730004</v>
      </c>
    </row>
    <row r="16" spans="1:19" x14ac:dyDescent="0.2">
      <c r="A16" s="49" t="s">
        <v>236</v>
      </c>
      <c r="B16" s="16">
        <f>'TaxItem Data 14-15'!B24+'TaxItem Data 14-15'!B258</f>
        <v>0</v>
      </c>
      <c r="C16" s="16">
        <f>'TaxItem Data 14-15'!C24+'TaxItem Data 14-15'!C258</f>
        <v>0</v>
      </c>
      <c r="D16" s="16">
        <f>'TaxItem Data 14-15'!D24+'TaxItem Data 14-15'!D258</f>
        <v>0</v>
      </c>
      <c r="E16" s="16">
        <f>'TaxItem Data 14-15'!E24+'TaxItem Data 14-15'!E258</f>
        <v>0</v>
      </c>
      <c r="F16" s="16">
        <f>'TaxItem Data 14-15'!F24+'TaxItem Data 14-15'!F258</f>
        <v>637.5</v>
      </c>
      <c r="G16" s="16">
        <f>'TaxItem Data 14-15'!G24+'TaxItem Data 14-15'!G258</f>
        <v>0</v>
      </c>
      <c r="H16" s="16">
        <f>'TaxItem Data 14-15'!H24+'TaxItem Data 14-15'!H258</f>
        <v>0</v>
      </c>
      <c r="I16" s="16">
        <f>'TaxItem Data 14-15'!I24+'TaxItem Data 14-15'!I258</f>
        <v>637.5</v>
      </c>
      <c r="J16" s="16">
        <f>'TaxItem Data 14-15'!J24+'TaxItem Data 14-15'!J258</f>
        <v>389.15089694</v>
      </c>
      <c r="K16" s="16">
        <f>'TaxItem Data 14-15'!K24+'TaxItem Data 14-15'!K258</f>
        <v>240.89999999999986</v>
      </c>
      <c r="L16" s="16">
        <f>'TaxItem Data 14-15'!L24+'TaxItem Data 14-15'!L258</f>
        <v>520.26708884000004</v>
      </c>
      <c r="M16" s="16">
        <f>'TaxItem Data 14-15'!M24+'TaxItem Data 14-15'!M258</f>
        <v>1150.3179857799998</v>
      </c>
      <c r="N16" s="16">
        <f>'TaxItem Data 14-15'!N24+'TaxItem Data 14-15'!N258</f>
        <v>378.84529093999998</v>
      </c>
      <c r="O16" s="16">
        <f>'TaxItem Data 14-15'!O24+'TaxItem Data 14-15'!O258</f>
        <v>612.06420482999999</v>
      </c>
      <c r="P16" s="16">
        <f>'TaxItem Data 14-15'!P24+'TaxItem Data 14-15'!P258</f>
        <v>0</v>
      </c>
      <c r="Q16" s="16">
        <f>'TaxItem Data 14-15'!Q24+'TaxItem Data 14-15'!Q258</f>
        <v>990.90949577000004</v>
      </c>
    </row>
    <row r="17" spans="1:18" ht="16.5" customHeight="1" x14ac:dyDescent="0.2">
      <c r="A17" s="53" t="s">
        <v>63</v>
      </c>
      <c r="B17" s="6">
        <f>B10-SUM(B11:B16)</f>
        <v>722889.98581914883</v>
      </c>
      <c r="C17" s="6">
        <f t="shared" ref="C17:Q17" si="8">C10-SUM(C11:C16)</f>
        <v>753237.17635335284</v>
      </c>
      <c r="D17" s="6">
        <f t="shared" si="8"/>
        <v>936103.1921244635</v>
      </c>
      <c r="E17" s="6">
        <f t="shared" si="8"/>
        <v>2412230.3542969651</v>
      </c>
      <c r="F17" s="6">
        <f t="shared" si="8"/>
        <v>810465.32813482324</v>
      </c>
      <c r="G17" s="6">
        <f t="shared" si="8"/>
        <v>741417.24816870003</v>
      </c>
      <c r="H17" s="6">
        <f t="shared" si="8"/>
        <v>1007572.3125680831</v>
      </c>
      <c r="I17" s="6">
        <f t="shared" si="8"/>
        <v>2559454.8888716064</v>
      </c>
      <c r="J17" s="6">
        <f t="shared" si="8"/>
        <v>764153.77643681341</v>
      </c>
      <c r="K17" s="6">
        <f t="shared" si="8"/>
        <v>697485.57082579331</v>
      </c>
      <c r="L17" s="6">
        <f t="shared" si="8"/>
        <v>971457.54049028596</v>
      </c>
      <c r="M17" s="6">
        <f t="shared" si="8"/>
        <v>2433096.8877528924</v>
      </c>
      <c r="N17" s="6">
        <f t="shared" si="8"/>
        <v>722384.00247806741</v>
      </c>
      <c r="O17" s="6">
        <f t="shared" si="8"/>
        <v>752391.62944202754</v>
      </c>
      <c r="P17" s="6">
        <f t="shared" si="8"/>
        <v>1029435.0652479525</v>
      </c>
      <c r="Q17" s="6">
        <f t="shared" si="8"/>
        <v>2504210.6971680471</v>
      </c>
      <c r="R17" s="19"/>
    </row>
    <row r="18" spans="1:18" s="15" customFormat="1" ht="15" x14ac:dyDescent="0.25">
      <c r="A18" s="10" t="s">
        <v>61</v>
      </c>
      <c r="B18" s="30"/>
      <c r="C18" s="30"/>
      <c r="D18" s="30"/>
      <c r="E18" s="29"/>
      <c r="F18" s="18"/>
      <c r="G18" s="18"/>
      <c r="H18" s="18"/>
      <c r="I18" s="18"/>
      <c r="J18" s="18"/>
      <c r="K18" s="18"/>
      <c r="L18" s="18"/>
      <c r="N18" s="18"/>
      <c r="O18" s="18"/>
      <c r="P18" s="18"/>
      <c r="Q18" s="9"/>
    </row>
    <row r="19" spans="1:18" x14ac:dyDescent="0.2">
      <c r="A19" s="72"/>
      <c r="B19" s="29"/>
      <c r="C19" s="29"/>
      <c r="D19" s="29"/>
      <c r="E19" s="3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15"/>
    </row>
    <row r="20" spans="1:18" x14ac:dyDescent="0.2">
      <c r="A20" s="15"/>
      <c r="B20" s="30"/>
      <c r="C20" s="30"/>
      <c r="D20" s="30"/>
      <c r="E20" s="30"/>
      <c r="F20" s="30"/>
      <c r="G20" s="30"/>
      <c r="H20" s="30"/>
      <c r="I20" s="30"/>
      <c r="J20" s="29"/>
      <c r="K20" s="29"/>
      <c r="L20" s="29"/>
      <c r="M20" s="28"/>
      <c r="N20" s="18"/>
      <c r="O20" s="18"/>
      <c r="P20" s="15"/>
      <c r="R20" s="18"/>
    </row>
    <row r="23" spans="1:18" x14ac:dyDescent="0.2">
      <c r="Q23" s="97"/>
    </row>
    <row r="24" spans="1:18" x14ac:dyDescent="0.2">
      <c r="Q24" s="100"/>
    </row>
    <row r="25" spans="1:18" x14ac:dyDescent="0.2">
      <c r="Q25" s="15"/>
    </row>
    <row r="27" spans="1:18" x14ac:dyDescent="0.2">
      <c r="Q27" s="99"/>
    </row>
  </sheetData>
  <mergeCells count="6">
    <mergeCell ref="B2:Q2"/>
    <mergeCell ref="B3:E3"/>
    <mergeCell ref="A3:A4"/>
    <mergeCell ref="F3:I3"/>
    <mergeCell ref="J3:M3"/>
    <mergeCell ref="N3:Q3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&amp;C&amp;"Arial,Bold"&amp;12TANZANIA REVENUE AUTHORITY
Actual Revenue Collections (Quarterly) for 2008/09 by Departments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278"/>
  <sheetViews>
    <sheetView zoomScaleNormal="100" workbookViewId="0">
      <pane xSplit="1" ySplit="3" topLeftCell="F226" activePane="bottomRight" state="frozen"/>
      <selection pane="topRight" activeCell="B1" sqref="B1"/>
      <selection pane="bottomLeft" activeCell="A4" sqref="A4"/>
      <selection pane="bottomRight" activeCell="O260" sqref="O260:O264"/>
    </sheetView>
  </sheetViews>
  <sheetFormatPr defaultRowHeight="12.75" x14ac:dyDescent="0.2"/>
  <cols>
    <col min="1" max="1" width="32.5703125" customWidth="1"/>
    <col min="2" max="3" width="17.7109375" style="1" customWidth="1"/>
    <col min="4" max="4" width="13.28515625" style="1" customWidth="1"/>
    <col min="5" max="5" width="14.5703125" customWidth="1"/>
    <col min="6" max="6" width="12.140625" customWidth="1"/>
    <col min="7" max="7" width="14.28515625" customWidth="1"/>
    <col min="8" max="8" width="14.140625" customWidth="1"/>
    <col min="9" max="9" width="14.7109375" customWidth="1"/>
    <col min="10" max="10" width="14.42578125" customWidth="1"/>
    <col min="11" max="11" width="14.5703125" customWidth="1"/>
    <col min="12" max="12" width="15.28515625" customWidth="1"/>
    <col min="13" max="13" width="14.85546875" customWidth="1"/>
    <col min="14" max="15" width="14.28515625" customWidth="1"/>
    <col min="16" max="16" width="16" customWidth="1"/>
    <col min="17" max="17" width="13.5703125" customWidth="1"/>
    <col min="18" max="18" width="12.85546875" bestFit="1" customWidth="1"/>
    <col min="19" max="19" width="11.28515625" bestFit="1" customWidth="1"/>
  </cols>
  <sheetData>
    <row r="1" spans="1:19" ht="15.75" x14ac:dyDescent="0.25">
      <c r="A1" s="7" t="s">
        <v>241</v>
      </c>
      <c r="D1" s="106" t="s">
        <v>76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9" x14ac:dyDescent="0.2">
      <c r="A2" s="105" t="s">
        <v>56</v>
      </c>
      <c r="B2" s="103" t="s">
        <v>239</v>
      </c>
      <c r="C2" s="103"/>
      <c r="D2" s="103"/>
      <c r="E2" s="103"/>
      <c r="F2" s="103" t="s">
        <v>240</v>
      </c>
      <c r="G2" s="103"/>
      <c r="H2" s="103"/>
      <c r="I2" s="103"/>
      <c r="J2" s="103" t="s">
        <v>243</v>
      </c>
      <c r="K2" s="103"/>
      <c r="L2" s="103"/>
      <c r="M2" s="103"/>
      <c r="N2" s="103" t="s">
        <v>244</v>
      </c>
      <c r="O2" s="103"/>
      <c r="P2" s="103"/>
      <c r="Q2" s="103"/>
    </row>
    <row r="3" spans="1:19" x14ac:dyDescent="0.2">
      <c r="A3" s="105"/>
      <c r="B3" s="55" t="s">
        <v>48</v>
      </c>
      <c r="C3" s="55" t="s">
        <v>50</v>
      </c>
      <c r="D3" s="55" t="s">
        <v>51</v>
      </c>
      <c r="E3" s="55" t="s">
        <v>65</v>
      </c>
      <c r="F3" s="55" t="s">
        <v>66</v>
      </c>
      <c r="G3" s="55" t="s">
        <v>67</v>
      </c>
      <c r="H3" s="55" t="s">
        <v>68</v>
      </c>
      <c r="I3" s="55" t="s">
        <v>65</v>
      </c>
      <c r="J3" s="55" t="s">
        <v>69</v>
      </c>
      <c r="K3" s="55" t="s">
        <v>70</v>
      </c>
      <c r="L3" s="55" t="s">
        <v>71</v>
      </c>
      <c r="M3" s="55" t="s">
        <v>65</v>
      </c>
      <c r="N3" s="55" t="s">
        <v>72</v>
      </c>
      <c r="O3" s="55" t="s">
        <v>73</v>
      </c>
      <c r="P3" s="55" t="s">
        <v>74</v>
      </c>
      <c r="Q3" s="55" t="s">
        <v>65</v>
      </c>
    </row>
    <row r="4" spans="1:19" s="23" customFormat="1" x14ac:dyDescent="0.2">
      <c r="A4" s="51" t="s">
        <v>193</v>
      </c>
      <c r="B4" s="69">
        <v>14889.73851585</v>
      </c>
      <c r="C4" s="69">
        <v>10493.246142540002</v>
      </c>
      <c r="D4" s="69">
        <v>33548.936061319997</v>
      </c>
      <c r="E4" s="13">
        <f>SUM(B4:D4)</f>
        <v>58931.920719709997</v>
      </c>
      <c r="F4" s="42">
        <v>16840.408567939998</v>
      </c>
      <c r="G4" s="42">
        <v>13328.51789698</v>
      </c>
      <c r="H4" s="75">
        <v>49943.958526150003</v>
      </c>
      <c r="I4" s="13">
        <f>SUM(F4:H4)</f>
        <v>80112.884991069994</v>
      </c>
      <c r="J4" s="12">
        <v>10660.319000309999</v>
      </c>
      <c r="K4" s="12">
        <v>9741.0539341000022</v>
      </c>
      <c r="L4" s="13">
        <v>31186.56187437</v>
      </c>
      <c r="M4" s="13">
        <f t="shared" ref="M4:M17" si="0">SUM(J4:L4)</f>
        <v>51587.934808780003</v>
      </c>
      <c r="N4" s="12">
        <v>10641.052007630002</v>
      </c>
      <c r="O4" s="12">
        <v>9347.5488469599986</v>
      </c>
      <c r="P4" s="12">
        <v>43050.537334325003</v>
      </c>
      <c r="Q4" s="13">
        <f>SUM(N4:P4)</f>
        <v>63039.138188915007</v>
      </c>
    </row>
    <row r="5" spans="1:19" s="23" customFormat="1" x14ac:dyDescent="0.2">
      <c r="A5" s="51" t="s">
        <v>0</v>
      </c>
      <c r="B5" s="69">
        <v>6039.3841740899998</v>
      </c>
      <c r="C5" s="69">
        <v>4334.2461826200006</v>
      </c>
      <c r="D5" s="69">
        <v>11920.59629188</v>
      </c>
      <c r="E5" s="13">
        <f t="shared" ref="E5:E20" si="1">SUM(B5:D5)</f>
        <v>22294.22664859</v>
      </c>
      <c r="F5" s="42">
        <v>5825.08592623</v>
      </c>
      <c r="G5" s="42">
        <v>3941.7212962600001</v>
      </c>
      <c r="H5" s="75">
        <v>12384.99513598</v>
      </c>
      <c r="I5" s="13">
        <f t="shared" ref="I5:I17" si="2">SUM(F5:H5)</f>
        <v>22151.802358469999</v>
      </c>
      <c r="J5" s="12">
        <v>6393.0470113299998</v>
      </c>
      <c r="K5" s="12">
        <v>6251.4452742699996</v>
      </c>
      <c r="L5" s="13">
        <v>16239.5638038</v>
      </c>
      <c r="M5" s="13">
        <f t="shared" si="0"/>
        <v>28884.056089400001</v>
      </c>
      <c r="N5" s="42">
        <v>7450.9925957299993</v>
      </c>
      <c r="O5" s="12">
        <v>5250.7141478800004</v>
      </c>
      <c r="P5" s="12">
        <v>15850.083860090001</v>
      </c>
      <c r="Q5" s="13">
        <f t="shared" ref="Q5:Q20" si="3">SUM(N5:P5)</f>
        <v>28551.790603699999</v>
      </c>
    </row>
    <row r="6" spans="1:19" s="23" customFormat="1" x14ac:dyDescent="0.2">
      <c r="A6" s="51" t="s">
        <v>1</v>
      </c>
      <c r="B6" s="69">
        <v>1815.3850029699997</v>
      </c>
      <c r="C6" s="69">
        <v>548.65210346000003</v>
      </c>
      <c r="D6" s="69">
        <v>1016.40247794</v>
      </c>
      <c r="E6" s="13">
        <f t="shared" si="1"/>
        <v>3380.4395843699999</v>
      </c>
      <c r="F6" s="42">
        <v>1082.8176489500001</v>
      </c>
      <c r="G6" s="42">
        <v>1318.4449626500002</v>
      </c>
      <c r="H6" s="75">
        <v>1106.99340942</v>
      </c>
      <c r="I6" s="13">
        <f t="shared" si="2"/>
        <v>3508.2560210199999</v>
      </c>
      <c r="J6" s="12">
        <v>1103.0542232400001</v>
      </c>
      <c r="K6" s="12">
        <v>460.14506405999998</v>
      </c>
      <c r="L6" s="13">
        <v>1423.7130540400001</v>
      </c>
      <c r="M6" s="13">
        <f t="shared" si="0"/>
        <v>2986.9123413400002</v>
      </c>
      <c r="N6" s="42">
        <v>845.13190204000011</v>
      </c>
      <c r="O6" s="12">
        <v>1427.9847137400002</v>
      </c>
      <c r="P6" s="12">
        <v>1363.9686088800001</v>
      </c>
      <c r="Q6" s="13">
        <f t="shared" si="3"/>
        <v>3637.0852246600007</v>
      </c>
    </row>
    <row r="7" spans="1:19" s="23" customFormat="1" x14ac:dyDescent="0.2">
      <c r="A7" s="51" t="s">
        <v>2</v>
      </c>
      <c r="B7" s="69">
        <v>1867.54425489</v>
      </c>
      <c r="C7" s="69">
        <v>1222.50736798</v>
      </c>
      <c r="D7" s="69">
        <v>1094.84626929</v>
      </c>
      <c r="E7" s="13">
        <f t="shared" si="1"/>
        <v>4184.8978921600001</v>
      </c>
      <c r="F7" s="42">
        <v>2136.8823372800002</v>
      </c>
      <c r="G7" s="42">
        <v>1312.4057034500001</v>
      </c>
      <c r="H7" s="75">
        <v>1104.8498735300002</v>
      </c>
      <c r="I7" s="13">
        <f t="shared" si="2"/>
        <v>4554.1379142600008</v>
      </c>
      <c r="J7" s="12">
        <v>966.80589931000009</v>
      </c>
      <c r="K7" s="12">
        <v>1286.53823702</v>
      </c>
      <c r="L7" s="13">
        <v>1071.53100786</v>
      </c>
      <c r="M7" s="13">
        <f t="shared" si="0"/>
        <v>3324.8751441899999</v>
      </c>
      <c r="N7" s="42">
        <v>1095.0387454299998</v>
      </c>
      <c r="O7" s="12">
        <v>1711.5168376900001</v>
      </c>
      <c r="P7" s="12">
        <v>2919.9728031899999</v>
      </c>
      <c r="Q7" s="13">
        <f t="shared" si="3"/>
        <v>5726.5283863099994</v>
      </c>
    </row>
    <row r="8" spans="1:19" s="23" customFormat="1" x14ac:dyDescent="0.2">
      <c r="A8" s="51" t="s">
        <v>194</v>
      </c>
      <c r="B8" s="69">
        <v>138.44278869999999</v>
      </c>
      <c r="C8" s="69">
        <v>210.73606654999998</v>
      </c>
      <c r="D8" s="69">
        <v>234.95007145</v>
      </c>
      <c r="E8" s="13">
        <f t="shared" si="1"/>
        <v>584.12892669999997</v>
      </c>
      <c r="F8" s="42">
        <v>377.95521969999999</v>
      </c>
      <c r="G8" s="42">
        <v>333.25641024000004</v>
      </c>
      <c r="H8" s="75">
        <v>267.96048361999999</v>
      </c>
      <c r="I8" s="13">
        <f t="shared" si="2"/>
        <v>979.17211355999996</v>
      </c>
      <c r="J8" s="12">
        <v>364.92215606000002</v>
      </c>
      <c r="K8" s="12">
        <v>436.04359330999995</v>
      </c>
      <c r="L8" s="13">
        <v>414.93419202999996</v>
      </c>
      <c r="M8" s="13">
        <f t="shared" si="0"/>
        <v>1215.8999414</v>
      </c>
      <c r="N8" s="42">
        <v>97.185045560000006</v>
      </c>
      <c r="O8" s="12">
        <v>258.13143402999998</v>
      </c>
      <c r="P8" s="12">
        <v>149.55101952000001</v>
      </c>
      <c r="Q8" s="13">
        <f t="shared" si="3"/>
        <v>504.86749910999998</v>
      </c>
    </row>
    <row r="9" spans="1:19" s="23" customFormat="1" x14ac:dyDescent="0.2">
      <c r="A9" s="51" t="s">
        <v>3</v>
      </c>
      <c r="B9" s="69">
        <v>54.799703039999997</v>
      </c>
      <c r="C9" s="69">
        <v>261.97978475000002</v>
      </c>
      <c r="D9" s="69">
        <v>55.8836297</v>
      </c>
      <c r="E9" s="13">
        <f t="shared" si="1"/>
        <v>372.66311748999999</v>
      </c>
      <c r="F9" s="42">
        <v>144.88907866999998</v>
      </c>
      <c r="G9" s="42">
        <v>115.90899623999999</v>
      </c>
      <c r="H9" s="75">
        <v>100.89139874999999</v>
      </c>
      <c r="I9" s="13">
        <f t="shared" si="2"/>
        <v>361.68947365999998</v>
      </c>
      <c r="J9" s="12">
        <v>174.38202085</v>
      </c>
      <c r="K9" s="12">
        <v>216.40573063999997</v>
      </c>
      <c r="L9" s="13">
        <v>102.82055425</v>
      </c>
      <c r="M9" s="13">
        <f t="shared" si="0"/>
        <v>493.60830573999999</v>
      </c>
      <c r="N9" s="42">
        <v>121.72641841000001</v>
      </c>
      <c r="O9" s="12">
        <v>144.12267686000001</v>
      </c>
      <c r="P9" s="12">
        <v>185.32068014000001</v>
      </c>
      <c r="Q9" s="13">
        <f t="shared" si="3"/>
        <v>451.16977541000006</v>
      </c>
    </row>
    <row r="10" spans="1:19" s="23" customFormat="1" x14ac:dyDescent="0.2">
      <c r="A10" s="51" t="s">
        <v>195</v>
      </c>
      <c r="B10" s="69">
        <v>139.01850780000001</v>
      </c>
      <c r="C10" s="69">
        <v>116.34105639999999</v>
      </c>
      <c r="D10" s="69">
        <v>92.378919859999996</v>
      </c>
      <c r="E10" s="13">
        <f t="shared" si="1"/>
        <v>347.73848406000002</v>
      </c>
      <c r="F10" s="42">
        <v>198.95104831</v>
      </c>
      <c r="G10" s="42">
        <v>80.116872149999978</v>
      </c>
      <c r="H10" s="75">
        <v>70.813490690000009</v>
      </c>
      <c r="I10" s="13">
        <f t="shared" si="2"/>
        <v>349.88141114999996</v>
      </c>
      <c r="J10" s="12">
        <v>82.054961930000005</v>
      </c>
      <c r="K10" s="12">
        <v>140.31374449000003</v>
      </c>
      <c r="L10" s="13">
        <v>193.30490193999998</v>
      </c>
      <c r="M10" s="13">
        <f t="shared" si="0"/>
        <v>415.67360836</v>
      </c>
      <c r="N10" s="42">
        <v>77.189555819999995</v>
      </c>
      <c r="O10" s="12">
        <v>141.08061885000001</v>
      </c>
      <c r="P10" s="12">
        <v>224.42336793999996</v>
      </c>
      <c r="Q10" s="13">
        <f t="shared" si="3"/>
        <v>442.69354261000001</v>
      </c>
      <c r="R10" s="54"/>
      <c r="S10" s="54"/>
    </row>
    <row r="11" spans="1:19" s="23" customFormat="1" x14ac:dyDescent="0.2">
      <c r="A11" s="51" t="s">
        <v>4</v>
      </c>
      <c r="B11" s="69">
        <v>9884.3442938299995</v>
      </c>
      <c r="C11" s="69">
        <v>11138.61740533</v>
      </c>
      <c r="D11" s="69">
        <v>11236.032027785297</v>
      </c>
      <c r="E11" s="13">
        <f t="shared" si="1"/>
        <v>32258.993726945293</v>
      </c>
      <c r="F11" s="42">
        <v>9579.5481343700012</v>
      </c>
      <c r="G11" s="42">
        <v>9832.0139452900003</v>
      </c>
      <c r="H11" s="75">
        <v>14663.414269250003</v>
      </c>
      <c r="I11" s="13">
        <f t="shared" si="2"/>
        <v>34074.976348910001</v>
      </c>
      <c r="J11" s="12">
        <v>8286.2593137900003</v>
      </c>
      <c r="K11" s="12">
        <v>12743.365039279999</v>
      </c>
      <c r="L11" s="13">
        <v>9799.3283855999998</v>
      </c>
      <c r="M11" s="13">
        <f t="shared" si="0"/>
        <v>30828.952738669999</v>
      </c>
      <c r="N11" s="42">
        <v>9312.4029312099992</v>
      </c>
      <c r="O11" s="12">
        <v>7243.8027615742349</v>
      </c>
      <c r="P11" s="12">
        <v>14222.823459070001</v>
      </c>
      <c r="Q11" s="13">
        <f t="shared" si="3"/>
        <v>30779.029151854236</v>
      </c>
    </row>
    <row r="12" spans="1:19" s="23" customFormat="1" x14ac:dyDescent="0.2">
      <c r="A12" s="51" t="s">
        <v>196</v>
      </c>
      <c r="B12" s="69">
        <v>11.04630042</v>
      </c>
      <c r="C12" s="69">
        <v>82.498123969999995</v>
      </c>
      <c r="D12" s="69">
        <v>3.8338578200000004</v>
      </c>
      <c r="E12" s="13">
        <f t="shared" si="1"/>
        <v>97.378282209999995</v>
      </c>
      <c r="F12" s="42">
        <v>13.441205239999999</v>
      </c>
      <c r="G12" s="42">
        <v>1.7538119999999999</v>
      </c>
      <c r="H12" s="75">
        <v>24.11832059</v>
      </c>
      <c r="I12" s="13">
        <f t="shared" si="2"/>
        <v>39.313337829999995</v>
      </c>
      <c r="J12" s="12">
        <v>7.3134132999999997</v>
      </c>
      <c r="K12" s="12">
        <v>0.84997199999999995</v>
      </c>
      <c r="L12" s="13">
        <v>9.4769915999999998</v>
      </c>
      <c r="M12" s="13">
        <f t="shared" si="0"/>
        <v>17.6403769</v>
      </c>
      <c r="N12" s="42">
        <v>5.9312788799999998</v>
      </c>
      <c r="O12" s="12">
        <v>7.6774739900000002</v>
      </c>
      <c r="P12" s="12">
        <v>5.1341129699999986</v>
      </c>
      <c r="Q12" s="13">
        <f t="shared" si="3"/>
        <v>18.74286584</v>
      </c>
    </row>
    <row r="13" spans="1:19" s="23" customFormat="1" x14ac:dyDescent="0.2">
      <c r="A13" s="51" t="s">
        <v>197</v>
      </c>
      <c r="B13" s="69">
        <v>10688.143208029998</v>
      </c>
      <c r="C13" s="69">
        <v>126.66547065</v>
      </c>
      <c r="D13" s="69">
        <v>302.69839489000003</v>
      </c>
      <c r="E13" s="13">
        <f t="shared" si="1"/>
        <v>11117.507073569997</v>
      </c>
      <c r="F13" s="42">
        <v>466.23221776999992</v>
      </c>
      <c r="G13" s="42">
        <v>230.43675754000003</v>
      </c>
      <c r="H13" s="75">
        <v>214.34742448</v>
      </c>
      <c r="I13" s="13">
        <f t="shared" si="2"/>
        <v>911.01639978999992</v>
      </c>
      <c r="J13" s="12">
        <v>379.86791802999994</v>
      </c>
      <c r="K13" s="12">
        <v>274.76994860000002</v>
      </c>
      <c r="L13" s="13">
        <v>91.078380269999997</v>
      </c>
      <c r="M13" s="13">
        <f t="shared" si="0"/>
        <v>745.71624689999999</v>
      </c>
      <c r="N13" s="42">
        <v>452.92988772000001</v>
      </c>
      <c r="O13" s="12">
        <v>163.37707368000002</v>
      </c>
      <c r="P13" s="12">
        <v>334.87207912000002</v>
      </c>
      <c r="Q13" s="13">
        <f t="shared" si="3"/>
        <v>951.17904052000017</v>
      </c>
    </row>
    <row r="14" spans="1:19" s="23" customFormat="1" x14ac:dyDescent="0.2">
      <c r="A14" s="51" t="s">
        <v>5</v>
      </c>
      <c r="B14" s="69">
        <v>21.56632682</v>
      </c>
      <c r="C14" s="69">
        <v>0</v>
      </c>
      <c r="D14" s="69">
        <v>12.272426400000001</v>
      </c>
      <c r="E14" s="13">
        <f t="shared" si="1"/>
        <v>33.838753220000001</v>
      </c>
      <c r="F14" s="42">
        <v>12.285007</v>
      </c>
      <c r="G14" s="42">
        <v>0</v>
      </c>
      <c r="H14" s="75">
        <v>0.49491524999999997</v>
      </c>
      <c r="I14" s="13">
        <f t="shared" si="2"/>
        <v>12.77992225</v>
      </c>
      <c r="J14" s="12">
        <v>0.37415300000000001</v>
      </c>
      <c r="K14" s="12">
        <v>0</v>
      </c>
      <c r="L14" s="13">
        <v>2.50163</v>
      </c>
      <c r="M14" s="13">
        <f t="shared" si="0"/>
        <v>2.8757830000000002</v>
      </c>
      <c r="N14" s="42">
        <v>0</v>
      </c>
      <c r="O14" s="12">
        <v>4.0073441000000001</v>
      </c>
      <c r="P14" s="12">
        <v>0</v>
      </c>
      <c r="Q14" s="13">
        <f>SUM(N14:P14)</f>
        <v>4.0073441000000001</v>
      </c>
    </row>
    <row r="15" spans="1:19" s="23" customFormat="1" x14ac:dyDescent="0.2">
      <c r="A15" s="51" t="s">
        <v>6</v>
      </c>
      <c r="B15" s="69">
        <v>1928.8579422399998</v>
      </c>
      <c r="C15" s="69">
        <v>2199.8473087100001</v>
      </c>
      <c r="D15" s="69">
        <v>3315.1958889500002</v>
      </c>
      <c r="E15" s="13">
        <f t="shared" si="1"/>
        <v>7443.9011399000001</v>
      </c>
      <c r="F15" s="42">
        <v>4819.9890451800002</v>
      </c>
      <c r="G15" s="42">
        <v>2205.3641871899999</v>
      </c>
      <c r="H15" s="75">
        <v>2912.30951886</v>
      </c>
      <c r="I15" s="13">
        <f t="shared" si="2"/>
        <v>9937.6627512300001</v>
      </c>
      <c r="J15" s="12">
        <v>2136.9584561500001</v>
      </c>
      <c r="K15" s="12">
        <v>3040.0021401000004</v>
      </c>
      <c r="L15" s="13">
        <v>3139.0867429699997</v>
      </c>
      <c r="M15" s="13">
        <f t="shared" si="0"/>
        <v>8316.0473392200001</v>
      </c>
      <c r="N15" s="42">
        <v>2558.8398372200004</v>
      </c>
      <c r="O15" s="12">
        <v>2331.11777312</v>
      </c>
      <c r="P15" s="12">
        <v>3473.1952503800003</v>
      </c>
      <c r="Q15" s="13">
        <f t="shared" ref="Q15:Q16" si="4">SUM(N15:P15)</f>
        <v>8363.1528607200016</v>
      </c>
    </row>
    <row r="16" spans="1:19" s="23" customFormat="1" x14ac:dyDescent="0.2">
      <c r="A16" s="51" t="s">
        <v>101</v>
      </c>
      <c r="B16" s="69">
        <v>162.07053317099999</v>
      </c>
      <c r="C16" s="69">
        <v>268.55523038000001</v>
      </c>
      <c r="D16" s="69">
        <v>283.56459619999998</v>
      </c>
      <c r="E16" s="13">
        <f t="shared" si="1"/>
        <v>714.19035975099996</v>
      </c>
      <c r="F16" s="42">
        <v>243.58620250000001</v>
      </c>
      <c r="G16" s="42">
        <v>207.28573206999999</v>
      </c>
      <c r="H16" s="75">
        <v>171.57154711999999</v>
      </c>
      <c r="I16" s="13">
        <f t="shared" si="2"/>
        <v>622.44348169</v>
      </c>
      <c r="J16" s="12">
        <v>181.93114550000001</v>
      </c>
      <c r="K16" s="12">
        <v>168.76697017000001</v>
      </c>
      <c r="L16" s="13">
        <v>191.35337986000002</v>
      </c>
      <c r="M16" s="13">
        <f t="shared" si="0"/>
        <v>542.05149553000001</v>
      </c>
      <c r="N16" s="42">
        <v>171.12304583</v>
      </c>
      <c r="O16" s="12">
        <v>119.03702981000001</v>
      </c>
      <c r="P16" s="12">
        <v>185.66272907000001</v>
      </c>
      <c r="Q16" s="13">
        <f t="shared" si="4"/>
        <v>475.82280471000001</v>
      </c>
    </row>
    <row r="17" spans="1:16369" s="23" customFormat="1" x14ac:dyDescent="0.2">
      <c r="A17" s="51" t="s">
        <v>7</v>
      </c>
      <c r="B17" s="69">
        <v>1221.0277241900001</v>
      </c>
      <c r="C17" s="69">
        <v>628.79170644999999</v>
      </c>
      <c r="D17" s="69">
        <v>1.34484</v>
      </c>
      <c r="E17" s="13">
        <f t="shared" si="1"/>
        <v>1851.16427064</v>
      </c>
      <c r="F17" s="42">
        <v>1222.4901737299999</v>
      </c>
      <c r="G17" s="42">
        <v>667.77451463</v>
      </c>
      <c r="H17" s="77">
        <v>12.752872</v>
      </c>
      <c r="I17" s="13">
        <f t="shared" si="2"/>
        <v>1903.0175603600001</v>
      </c>
      <c r="J17" s="59">
        <v>1434.64205724</v>
      </c>
      <c r="K17" s="59">
        <v>93.349500000000006</v>
      </c>
      <c r="L17" s="13">
        <v>1864.9080448699999</v>
      </c>
      <c r="M17" s="13">
        <f t="shared" si="0"/>
        <v>3392.8996021100002</v>
      </c>
      <c r="N17" s="42">
        <v>1112.77835093</v>
      </c>
      <c r="O17" s="12">
        <v>1046.43322474</v>
      </c>
      <c r="P17" s="12">
        <v>918.4364266</v>
      </c>
      <c r="Q17" s="13">
        <f t="shared" si="3"/>
        <v>3077.6480022699998</v>
      </c>
    </row>
    <row r="18" spans="1:16369" s="23" customFormat="1" x14ac:dyDescent="0.2">
      <c r="A18" s="24" t="s">
        <v>8</v>
      </c>
      <c r="B18" s="67">
        <f>SUM(B4:B17)</f>
        <v>48861.36927604099</v>
      </c>
      <c r="C18" s="67">
        <f t="shared" ref="C18:Q18" si="5">SUM(C4:C17)</f>
        <v>31632.683949790004</v>
      </c>
      <c r="D18" s="67">
        <f t="shared" si="5"/>
        <v>63118.93575348529</v>
      </c>
      <c r="E18" s="67">
        <f t="shared" si="5"/>
        <v>143612.98897931629</v>
      </c>
      <c r="F18" s="67">
        <f t="shared" si="5"/>
        <v>42964.561812870001</v>
      </c>
      <c r="G18" s="67">
        <f t="shared" si="5"/>
        <v>33575.001086689997</v>
      </c>
      <c r="H18" s="67">
        <f t="shared" si="5"/>
        <v>82979.47118569001</v>
      </c>
      <c r="I18" s="67">
        <f t="shared" si="5"/>
        <v>159519.03408524996</v>
      </c>
      <c r="J18" s="67">
        <f t="shared" si="5"/>
        <v>32171.931730039996</v>
      </c>
      <c r="K18" s="67">
        <f t="shared" si="5"/>
        <v>34853.049148039994</v>
      </c>
      <c r="L18" s="67">
        <f t="shared" si="5"/>
        <v>65730.162943460004</v>
      </c>
      <c r="M18" s="67">
        <f t="shared" si="5"/>
        <v>132755.14382154</v>
      </c>
      <c r="N18" s="67">
        <f t="shared" si="5"/>
        <v>33942.321602410004</v>
      </c>
      <c r="O18" s="67">
        <f t="shared" si="5"/>
        <v>29196.551957024232</v>
      </c>
      <c r="P18" s="67">
        <f t="shared" si="5"/>
        <v>82883.981731295018</v>
      </c>
      <c r="Q18" s="67">
        <f t="shared" si="5"/>
        <v>146022.85529072926</v>
      </c>
    </row>
    <row r="19" spans="1:16369" s="23" customFormat="1" x14ac:dyDescent="0.2">
      <c r="A19" s="51" t="s">
        <v>9</v>
      </c>
      <c r="B19" s="69">
        <v>36252.393843487429</v>
      </c>
      <c r="C19" s="69">
        <v>39890.936991390001</v>
      </c>
      <c r="D19" s="69">
        <v>45572.731613474702</v>
      </c>
      <c r="E19" s="13">
        <f t="shared" si="1"/>
        <v>121716.06244835214</v>
      </c>
      <c r="F19" s="42">
        <v>42602.783899940005</v>
      </c>
      <c r="G19" s="42">
        <v>40404.862347556584</v>
      </c>
      <c r="H19" s="42">
        <v>49189.439747500001</v>
      </c>
      <c r="I19" s="13">
        <f>SUM(F19:H19)</f>
        <v>132197.0859949966</v>
      </c>
      <c r="J19" s="12">
        <v>47664.254645719993</v>
      </c>
      <c r="K19" s="12">
        <v>46362.80079786</v>
      </c>
      <c r="L19" s="42">
        <v>44405.473265830005</v>
      </c>
      <c r="M19" s="13">
        <f>SUM(J19:L19)</f>
        <v>138432.52870940999</v>
      </c>
      <c r="N19" s="42">
        <v>46478.372451689997</v>
      </c>
      <c r="O19" s="42">
        <v>47659.611828520006</v>
      </c>
      <c r="P19" s="42">
        <v>45290.185568059998</v>
      </c>
      <c r="Q19" s="13">
        <f t="shared" si="3"/>
        <v>139428.16984827002</v>
      </c>
    </row>
    <row r="20" spans="1:16369" s="23" customFormat="1" x14ac:dyDescent="0.2">
      <c r="A20" s="51" t="s">
        <v>10</v>
      </c>
      <c r="B20" s="69">
        <v>5625.5043466300003</v>
      </c>
      <c r="C20" s="69">
        <v>5988.3392129499998</v>
      </c>
      <c r="D20" s="69">
        <v>6019.643545330001</v>
      </c>
      <c r="E20" s="13">
        <f t="shared" si="1"/>
        <v>17633.48710491</v>
      </c>
      <c r="F20" s="42">
        <v>7013.8305278899998</v>
      </c>
      <c r="G20" s="42">
        <v>7307.8322887600007</v>
      </c>
      <c r="H20" s="77">
        <v>8503.1158860200012</v>
      </c>
      <c r="I20" s="13">
        <f>SUM(F20:H20)</f>
        <v>22824.778702670003</v>
      </c>
      <c r="J20" s="12">
        <v>6050.2497728999997</v>
      </c>
      <c r="K20" s="12">
        <v>6341.7889842599998</v>
      </c>
      <c r="L20" s="12">
        <v>7083.0852681300012</v>
      </c>
      <c r="M20" s="13">
        <f>SUM(J20:L20)</f>
        <v>19475.124025290002</v>
      </c>
      <c r="N20" s="42">
        <v>6665.3656559700012</v>
      </c>
      <c r="O20" s="12">
        <v>7932.4583403700008</v>
      </c>
      <c r="P20" s="12">
        <v>7070.0574133100008</v>
      </c>
      <c r="Q20" s="13">
        <f t="shared" si="3"/>
        <v>21667.881409650003</v>
      </c>
    </row>
    <row r="21" spans="1:16369" s="23" customFormat="1" x14ac:dyDescent="0.2">
      <c r="A21" s="24" t="s">
        <v>8</v>
      </c>
      <c r="B21" s="67">
        <f>SUM(B19:B20)</f>
        <v>41877.898190117427</v>
      </c>
      <c r="C21" s="67">
        <f t="shared" ref="C21:Q21" si="6">SUM(C19:C20)</f>
        <v>45879.27620434</v>
      </c>
      <c r="D21" s="67">
        <f t="shared" si="6"/>
        <v>51592.375158804702</v>
      </c>
      <c r="E21" s="67">
        <f t="shared" si="6"/>
        <v>139349.54955326213</v>
      </c>
      <c r="F21" s="67">
        <f t="shared" si="6"/>
        <v>49616.614427830005</v>
      </c>
      <c r="G21" s="67">
        <f t="shared" si="6"/>
        <v>47712.694636316584</v>
      </c>
      <c r="H21" s="67">
        <f t="shared" si="6"/>
        <v>57692.555633520002</v>
      </c>
      <c r="I21" s="67">
        <f t="shared" si="6"/>
        <v>155021.86469766661</v>
      </c>
      <c r="J21" s="67">
        <f t="shared" si="6"/>
        <v>53714.504418619996</v>
      </c>
      <c r="K21" s="67">
        <f t="shared" si="6"/>
        <v>52704.589782119998</v>
      </c>
      <c r="L21" s="67">
        <f t="shared" si="6"/>
        <v>51488.558533960007</v>
      </c>
      <c r="M21" s="67">
        <f t="shared" si="6"/>
        <v>157907.65273470001</v>
      </c>
      <c r="N21" s="67">
        <f t="shared" si="6"/>
        <v>53143.73810766</v>
      </c>
      <c r="O21" s="67">
        <f t="shared" si="6"/>
        <v>55592.070168890008</v>
      </c>
      <c r="P21" s="67">
        <f t="shared" si="6"/>
        <v>52360.24298137</v>
      </c>
      <c r="Q21" s="67">
        <f t="shared" si="6"/>
        <v>161096.05125792001</v>
      </c>
    </row>
    <row r="22" spans="1:16369" s="23" customFormat="1" x14ac:dyDescent="0.2">
      <c r="A22" s="24" t="s">
        <v>64</v>
      </c>
      <c r="B22" s="67">
        <f>B18+B21</f>
        <v>90739.267466158417</v>
      </c>
      <c r="C22" s="67">
        <f>C18+C21</f>
        <v>77511.960154130007</v>
      </c>
      <c r="D22" s="67">
        <f>D18+D21</f>
        <v>114711.31091228999</v>
      </c>
      <c r="E22" s="25">
        <f t="shared" ref="E22:F22" si="7">E18+E21</f>
        <v>282962.53853257839</v>
      </c>
      <c r="F22" s="25">
        <f t="shared" si="7"/>
        <v>92581.176240700006</v>
      </c>
      <c r="G22" s="25">
        <f>G18+G21</f>
        <v>81287.695723006589</v>
      </c>
      <c r="H22" s="25">
        <f>H18+H21</f>
        <v>140672.02681921</v>
      </c>
      <c r="I22" s="25">
        <f>I18+I21</f>
        <v>314540.8987829166</v>
      </c>
      <c r="J22" s="25">
        <f>J18+J21</f>
        <v>85886.436148659996</v>
      </c>
      <c r="K22" s="25">
        <f t="shared" ref="K22:L22" si="8">K18+K21</f>
        <v>87557.638930159999</v>
      </c>
      <c r="L22" s="25">
        <f t="shared" si="8"/>
        <v>117218.72147742001</v>
      </c>
      <c r="M22" s="25">
        <f>M18+M21</f>
        <v>290662.79655624001</v>
      </c>
      <c r="N22" s="25">
        <f t="shared" ref="N22:Q22" si="9">N18+N21</f>
        <v>87086.059710069996</v>
      </c>
      <c r="O22" s="25">
        <f t="shared" si="9"/>
        <v>84788.622125914233</v>
      </c>
      <c r="P22" s="25">
        <f t="shared" si="9"/>
        <v>135244.22471266502</v>
      </c>
      <c r="Q22" s="25">
        <f t="shared" si="9"/>
        <v>307118.90654864931</v>
      </c>
    </row>
    <row r="23" spans="1:16369" s="33" customFormat="1" x14ac:dyDescent="0.2">
      <c r="A23" s="52" t="s">
        <v>79</v>
      </c>
      <c r="B23" s="70">
        <v>66.099999999999994</v>
      </c>
      <c r="C23" s="70">
        <v>66.099999999999994</v>
      </c>
      <c r="D23" s="70">
        <v>66.099999999999994</v>
      </c>
      <c r="E23" s="13">
        <f t="shared" ref="E23" si="10">SUM(B23:D23)</f>
        <v>198.29999999999998</v>
      </c>
      <c r="F23" s="83">
        <v>66.099999999999994</v>
      </c>
      <c r="G23" s="83">
        <v>66.099999999999994</v>
      </c>
      <c r="H23" s="83">
        <v>66.099999999999994</v>
      </c>
      <c r="I23" s="13">
        <f>SUM(F23:H23)</f>
        <v>198.29999999999998</v>
      </c>
      <c r="J23" s="90">
        <v>66.099999999999994</v>
      </c>
      <c r="K23" s="90">
        <v>66.099999999999994</v>
      </c>
      <c r="L23" s="90">
        <v>66.099999999999994</v>
      </c>
      <c r="M23" s="13">
        <f t="shared" ref="M23:M25" si="11">SUM(J23:L23)</f>
        <v>198.29999999999998</v>
      </c>
      <c r="N23" s="90"/>
      <c r="O23" s="90">
        <v>66.099999999999994</v>
      </c>
      <c r="P23" s="90">
        <v>66.099999999999994</v>
      </c>
      <c r="Q23" s="71">
        <f>SUM(N23:P23)</f>
        <v>132.19999999999999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</row>
    <row r="24" spans="1:16369" s="33" customFormat="1" x14ac:dyDescent="0.2">
      <c r="A24" s="52" t="s">
        <v>236</v>
      </c>
      <c r="B24" s="70"/>
      <c r="C24" s="70"/>
      <c r="D24" s="70"/>
      <c r="E24" s="13"/>
      <c r="F24" s="83">
        <v>430.70000000000005</v>
      </c>
      <c r="G24" s="52"/>
      <c r="H24" s="52"/>
      <c r="I24" s="13">
        <f t="shared" ref="I24:I25" si="12">SUM(F24:H24)</f>
        <v>430.70000000000005</v>
      </c>
      <c r="J24" s="90">
        <v>283.56459619999998</v>
      </c>
      <c r="K24" s="91">
        <v>240.89999999999986</v>
      </c>
      <c r="L24" s="90">
        <v>378.85727918999999</v>
      </c>
      <c r="M24" s="13">
        <f t="shared" si="11"/>
        <v>903.32187538999983</v>
      </c>
      <c r="N24" s="90">
        <v>177.32722125999999</v>
      </c>
      <c r="O24" s="90">
        <v>425.51734800000003</v>
      </c>
      <c r="P24" s="90"/>
      <c r="Q24" s="71">
        <f t="shared" ref="Q24:Q25" si="13">SUM(N24:P24)</f>
        <v>602.84456926000007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</row>
    <row r="25" spans="1:16369" s="33" customFormat="1" x14ac:dyDescent="0.2">
      <c r="A25" s="71" t="s">
        <v>237</v>
      </c>
      <c r="B25" s="70"/>
      <c r="C25" s="70"/>
      <c r="D25" s="70"/>
      <c r="E25" s="13"/>
      <c r="F25" s="83">
        <v>1996.1</v>
      </c>
      <c r="G25" s="52"/>
      <c r="H25" s="52"/>
      <c r="I25" s="13">
        <f t="shared" si="12"/>
        <v>1996.1</v>
      </c>
      <c r="J25" s="90">
        <v>2337.9333333000004</v>
      </c>
      <c r="K25" s="90">
        <v>0</v>
      </c>
      <c r="L25" s="90"/>
      <c r="M25" s="13">
        <f t="shared" si="11"/>
        <v>2337.9333333000004</v>
      </c>
      <c r="N25" s="90">
        <v>2113.9333333</v>
      </c>
      <c r="O25" s="90">
        <v>9293.5774294499988</v>
      </c>
      <c r="P25" s="91">
        <v>6337.0999999999985</v>
      </c>
      <c r="Q25" s="71">
        <f t="shared" si="13"/>
        <v>17744.610762749995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</row>
    <row r="26" spans="1:16369" x14ac:dyDescent="0.2">
      <c r="A26" s="24" t="s">
        <v>63</v>
      </c>
      <c r="B26" s="25">
        <f t="shared" ref="B26:H26" si="14">B22-B23-B24-B25</f>
        <v>90673.167466158411</v>
      </c>
      <c r="C26" s="25">
        <f t="shared" si="14"/>
        <v>77445.860154130001</v>
      </c>
      <c r="D26" s="25">
        <f t="shared" si="14"/>
        <v>114645.21091228999</v>
      </c>
      <c r="E26" s="25">
        <f t="shared" si="14"/>
        <v>282764.2385325784</v>
      </c>
      <c r="F26" s="25">
        <f t="shared" si="14"/>
        <v>90088.276240699997</v>
      </c>
      <c r="G26" s="25">
        <f t="shared" si="14"/>
        <v>81221.595723006583</v>
      </c>
      <c r="H26" s="25">
        <f t="shared" si="14"/>
        <v>140605.92681921</v>
      </c>
      <c r="I26" s="25">
        <f>I22-I23-I24-I25</f>
        <v>311915.79878291662</v>
      </c>
      <c r="J26" s="25">
        <f>J22-J23-J24-J25</f>
        <v>83198.838219159996</v>
      </c>
      <c r="K26" s="25">
        <f t="shared" ref="K26:Q26" si="15">K22-K23-K24-K25</f>
        <v>87250.638930159999</v>
      </c>
      <c r="L26" s="25">
        <f t="shared" si="15"/>
        <v>116773.76419823001</v>
      </c>
      <c r="M26" s="25">
        <f t="shared" si="15"/>
        <v>287223.24134755001</v>
      </c>
      <c r="N26" s="25">
        <f>N22-N23-N25-N24</f>
        <v>84794.799155510002</v>
      </c>
      <c r="O26" s="25">
        <f>O22-O23-O25-O24</f>
        <v>75003.427348464233</v>
      </c>
      <c r="P26" s="25">
        <f>P22-P23-P25-P24</f>
        <v>128841.02471266501</v>
      </c>
      <c r="Q26" s="25">
        <f t="shared" si="15"/>
        <v>288639.2512166393</v>
      </c>
    </row>
    <row r="27" spans="1:16369" ht="14.25" x14ac:dyDescent="0.2">
      <c r="A27" s="8" t="s">
        <v>61</v>
      </c>
      <c r="E27" s="1"/>
      <c r="F27" s="35"/>
      <c r="G27" s="35"/>
      <c r="H27" s="35"/>
      <c r="J27" s="1"/>
      <c r="K27" s="1"/>
      <c r="L27" s="1"/>
      <c r="M27" s="1"/>
      <c r="N27" s="35"/>
      <c r="O27" s="35"/>
      <c r="P27" s="35"/>
      <c r="Q27" s="35"/>
      <c r="R27" s="11"/>
    </row>
    <row r="28" spans="1:16369" x14ac:dyDescent="0.2">
      <c r="F28" s="1"/>
      <c r="G28" s="1"/>
      <c r="H28" s="1"/>
      <c r="J28" s="1"/>
      <c r="K28" s="1"/>
      <c r="L28" s="1"/>
      <c r="N28" s="1"/>
      <c r="O28" s="1"/>
      <c r="P28" s="1"/>
    </row>
    <row r="29" spans="1:16369" ht="15.75" x14ac:dyDescent="0.25">
      <c r="A29" s="7" t="s">
        <v>93</v>
      </c>
      <c r="B29" s="86" t="s">
        <v>76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6369" x14ac:dyDescent="0.2">
      <c r="A30" s="105" t="s">
        <v>56</v>
      </c>
      <c r="B30" s="103" t="s">
        <v>239</v>
      </c>
      <c r="C30" s="103"/>
      <c r="D30" s="103"/>
      <c r="E30" s="103"/>
      <c r="F30" s="103" t="s">
        <v>240</v>
      </c>
      <c r="G30" s="103"/>
      <c r="H30" s="103"/>
      <c r="I30" s="103"/>
      <c r="J30" s="85" t="s">
        <v>243</v>
      </c>
      <c r="K30" s="85"/>
      <c r="L30" s="85"/>
      <c r="M30" s="85"/>
      <c r="N30" s="85" t="s">
        <v>244</v>
      </c>
      <c r="O30" s="85"/>
      <c r="P30" s="85"/>
      <c r="Q30" s="85"/>
    </row>
    <row r="31" spans="1:16369" x14ac:dyDescent="0.2">
      <c r="A31" s="105"/>
      <c r="B31" s="55" t="s">
        <v>48</v>
      </c>
      <c r="C31" s="55" t="s">
        <v>50</v>
      </c>
      <c r="D31" s="55" t="s">
        <v>51</v>
      </c>
      <c r="E31" s="55" t="s">
        <v>65</v>
      </c>
      <c r="F31" s="55" t="s">
        <v>66</v>
      </c>
      <c r="G31" s="55" t="s">
        <v>67</v>
      </c>
      <c r="H31" s="55" t="s">
        <v>68</v>
      </c>
      <c r="I31" s="55" t="s">
        <v>65</v>
      </c>
      <c r="J31" s="55" t="s">
        <v>69</v>
      </c>
      <c r="K31" s="55" t="s">
        <v>70</v>
      </c>
      <c r="L31" s="55" t="s">
        <v>71</v>
      </c>
      <c r="M31" s="55" t="s">
        <v>65</v>
      </c>
      <c r="N31" s="55" t="s">
        <v>72</v>
      </c>
      <c r="O31" s="55" t="s">
        <v>73</v>
      </c>
      <c r="P31" s="55" t="s">
        <v>74</v>
      </c>
      <c r="Q31" s="55" t="s">
        <v>65</v>
      </c>
    </row>
    <row r="32" spans="1:16369" s="23" customFormat="1" x14ac:dyDescent="0.2">
      <c r="A32" s="3" t="s">
        <v>34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s="23" customFormat="1" x14ac:dyDescent="0.2">
      <c r="A33" s="51" t="s">
        <v>77</v>
      </c>
      <c r="B33" s="12">
        <v>85.705201200000005</v>
      </c>
      <c r="C33" s="12">
        <v>115.9613987</v>
      </c>
      <c r="D33" s="12">
        <v>200.23253819999999</v>
      </c>
      <c r="E33" s="13">
        <f t="shared" ref="E33:E39" si="16">SUM(B33:D33)</f>
        <v>401.89913809999996</v>
      </c>
      <c r="F33" s="43">
        <v>15.931358099999994</v>
      </c>
      <c r="G33" s="43">
        <v>99.030233799999991</v>
      </c>
      <c r="H33" s="12">
        <v>237.63227846000001</v>
      </c>
      <c r="I33" s="13">
        <f>SUM(F33:H33)</f>
        <v>352.59387035999998</v>
      </c>
      <c r="J33" s="12">
        <v>291.14568939999998</v>
      </c>
      <c r="K33" s="12">
        <v>143.77171000000001</v>
      </c>
      <c r="L33" s="12">
        <v>119.79261937999999</v>
      </c>
      <c r="M33" s="13">
        <f t="shared" ref="M33:M39" si="17">SUM(J33:L33)</f>
        <v>554.71001878000004</v>
      </c>
      <c r="N33" s="43">
        <v>161.67306962000001</v>
      </c>
      <c r="O33" s="80">
        <v>209.483194</v>
      </c>
      <c r="P33" s="12">
        <v>163.54931391999997</v>
      </c>
      <c r="Q33" s="13">
        <f t="shared" ref="Q33:Q39" si="18">SUM(N33:P33)</f>
        <v>534.70557753999992</v>
      </c>
    </row>
    <row r="34" spans="1:17" s="23" customFormat="1" x14ac:dyDescent="0.2">
      <c r="A34" s="51" t="s">
        <v>81</v>
      </c>
      <c r="B34" s="12">
        <v>4391.8714280000004</v>
      </c>
      <c r="C34" s="12">
        <v>1457.6998349999999</v>
      </c>
      <c r="D34" s="12">
        <v>2786.2572986</v>
      </c>
      <c r="E34" s="13">
        <f t="shared" si="16"/>
        <v>8635.8285615999994</v>
      </c>
      <c r="F34" s="43">
        <v>3489.1427683699999</v>
      </c>
      <c r="G34" s="43">
        <v>3394.9401874999999</v>
      </c>
      <c r="H34" s="12">
        <v>3161.450053</v>
      </c>
      <c r="I34" s="13">
        <f t="shared" ref="I34:I39" si="19">SUM(F34:H34)</f>
        <v>10045.533008869999</v>
      </c>
      <c r="J34" s="12">
        <v>3685.1945310000001</v>
      </c>
      <c r="K34" s="12">
        <v>2833.9513288400003</v>
      </c>
      <c r="L34" s="12">
        <v>3150.2378629999998</v>
      </c>
      <c r="M34" s="13">
        <f t="shared" si="17"/>
        <v>9669.3837228400007</v>
      </c>
      <c r="N34" s="43">
        <v>2939.454193</v>
      </c>
      <c r="O34" s="80">
        <v>2828.0410821999999</v>
      </c>
      <c r="P34" s="12">
        <v>3166.6243040200002</v>
      </c>
      <c r="Q34" s="13">
        <f t="shared" si="18"/>
        <v>8934.1195792199997</v>
      </c>
    </row>
    <row r="35" spans="1:17" s="23" customFormat="1" x14ac:dyDescent="0.2">
      <c r="A35" s="51" t="s">
        <v>84</v>
      </c>
      <c r="B35" s="12">
        <v>2.5593599999999999</v>
      </c>
      <c r="C35" s="12">
        <v>102.599265</v>
      </c>
      <c r="D35" s="12">
        <v>40.907350999999998</v>
      </c>
      <c r="E35" s="13">
        <f t="shared" si="16"/>
        <v>146.06597600000001</v>
      </c>
      <c r="F35" s="43">
        <v>187.763634</v>
      </c>
      <c r="G35" s="43">
        <v>74.186949999999996</v>
      </c>
      <c r="H35" s="12">
        <v>140.08495400000001</v>
      </c>
      <c r="I35" s="13">
        <f t="shared" si="19"/>
        <v>402.03553799999997</v>
      </c>
      <c r="J35" s="12">
        <v>33.006692999999999</v>
      </c>
      <c r="K35" s="12">
        <v>128.19516068999999</v>
      </c>
      <c r="L35" s="12">
        <v>67.168543</v>
      </c>
      <c r="M35" s="13">
        <f t="shared" si="17"/>
        <v>228.37039669000001</v>
      </c>
      <c r="N35" s="43">
        <v>101.19223059999999</v>
      </c>
      <c r="O35" s="80">
        <v>140.14142899999999</v>
      </c>
      <c r="P35" s="12">
        <v>113.90306316</v>
      </c>
      <c r="Q35" s="13">
        <f t="shared" si="18"/>
        <v>355.23672275999996</v>
      </c>
    </row>
    <row r="36" spans="1:17" s="23" customFormat="1" x14ac:dyDescent="0.2">
      <c r="A36" s="58" t="s">
        <v>198</v>
      </c>
      <c r="B36" s="12">
        <v>4.7570600000000001</v>
      </c>
      <c r="C36" s="12">
        <v>54.499160000000003</v>
      </c>
      <c r="D36" s="12">
        <v>30.07864</v>
      </c>
      <c r="E36" s="13">
        <f t="shared" si="16"/>
        <v>89.334860000000006</v>
      </c>
      <c r="F36" s="43">
        <v>45.017600000000002</v>
      </c>
      <c r="G36" s="43">
        <v>48.021599999999999</v>
      </c>
      <c r="H36" s="12">
        <v>48.335760000000001</v>
      </c>
      <c r="I36" s="13">
        <f t="shared" si="19"/>
        <v>141.37495999999999</v>
      </c>
      <c r="J36" s="12">
        <v>0.59048</v>
      </c>
      <c r="K36" s="12">
        <v>70.534181000000004</v>
      </c>
      <c r="L36" s="12">
        <v>0.43410700000000002</v>
      </c>
      <c r="M36" s="13">
        <f t="shared" si="17"/>
        <v>71.558768000000001</v>
      </c>
      <c r="N36" s="43">
        <v>40.044800000000002</v>
      </c>
      <c r="O36" s="80">
        <v>10.52</v>
      </c>
      <c r="P36" s="12">
        <v>1.9599999999999999E-2</v>
      </c>
      <c r="Q36" s="13">
        <f t="shared" si="18"/>
        <v>50.584400000000002</v>
      </c>
    </row>
    <row r="37" spans="1:17" s="23" customFormat="1" x14ac:dyDescent="0.2">
      <c r="A37" s="51" t="s">
        <v>199</v>
      </c>
      <c r="B37" s="12">
        <v>546.08133291000001</v>
      </c>
      <c r="C37" s="12">
        <v>1142.273273</v>
      </c>
      <c r="D37" s="12">
        <v>0</v>
      </c>
      <c r="E37" s="13">
        <f t="shared" si="16"/>
        <v>1688.3546059099999</v>
      </c>
      <c r="F37" s="43">
        <v>1211.25283027</v>
      </c>
      <c r="G37" s="43">
        <v>4.2508755499999999</v>
      </c>
      <c r="H37" s="12">
        <v>1083.89383</v>
      </c>
      <c r="I37" s="13">
        <f t="shared" si="19"/>
        <v>2299.39753582</v>
      </c>
      <c r="J37" s="12">
        <v>519.24657999999999</v>
      </c>
      <c r="K37" s="12">
        <v>474.49634436000002</v>
      </c>
      <c r="L37" s="12">
        <v>606.46520184999997</v>
      </c>
      <c r="M37" s="13">
        <f t="shared" si="17"/>
        <v>1600.20812621</v>
      </c>
      <c r="N37" s="43">
        <v>464.696214</v>
      </c>
      <c r="O37" s="80">
        <v>479.79942579999999</v>
      </c>
      <c r="P37" s="12">
        <v>70</v>
      </c>
      <c r="Q37" s="13">
        <f t="shared" si="18"/>
        <v>1014.4956397999999</v>
      </c>
    </row>
    <row r="38" spans="1:17" s="23" customFormat="1" x14ac:dyDescent="0.2">
      <c r="A38" s="51" t="s">
        <v>82</v>
      </c>
      <c r="B38" s="12">
        <v>12.442451999999999</v>
      </c>
      <c r="C38" s="12">
        <v>12.963279999999999</v>
      </c>
      <c r="D38" s="12">
        <v>28.041343999999999</v>
      </c>
      <c r="E38" s="13">
        <f t="shared" si="16"/>
        <v>53.447075999999996</v>
      </c>
      <c r="F38" s="43">
        <v>26.520237000000002</v>
      </c>
      <c r="G38" s="43">
        <v>17.683776000000002</v>
      </c>
      <c r="H38" s="12">
        <v>16.712607999999999</v>
      </c>
      <c r="I38" s="13">
        <f t="shared" si="19"/>
        <v>60.916621000000006</v>
      </c>
      <c r="J38" s="12">
        <v>15.5067</v>
      </c>
      <c r="K38" s="12">
        <v>1.796316</v>
      </c>
      <c r="L38" s="12">
        <v>1.544926</v>
      </c>
      <c r="M38" s="13">
        <f t="shared" si="17"/>
        <v>18.847942</v>
      </c>
      <c r="N38" s="43">
        <v>13.781962</v>
      </c>
      <c r="O38" s="80">
        <v>3.9487359999999998</v>
      </c>
      <c r="P38" s="12">
        <v>1.6649160000000001</v>
      </c>
      <c r="Q38" s="13">
        <f t="shared" si="18"/>
        <v>19.395614000000002</v>
      </c>
    </row>
    <row r="39" spans="1:17" s="23" customFormat="1" x14ac:dyDescent="0.2">
      <c r="A39" s="51" t="s">
        <v>38</v>
      </c>
      <c r="B39" s="12">
        <v>1247.3312209399987</v>
      </c>
      <c r="C39" s="12">
        <v>908.12217317</v>
      </c>
      <c r="D39" s="12">
        <v>967.47497431999943</v>
      </c>
      <c r="E39" s="13">
        <f t="shared" si="16"/>
        <v>3122.9283684299985</v>
      </c>
      <c r="F39" s="43">
        <v>1063.6872656900007</v>
      </c>
      <c r="G39" s="43">
        <v>603.1938969699994</v>
      </c>
      <c r="H39" s="12">
        <v>853.58770363000008</v>
      </c>
      <c r="I39" s="13">
        <f t="shared" si="19"/>
        <v>2520.4688662899998</v>
      </c>
      <c r="J39" s="12">
        <v>595.58874752000088</v>
      </c>
      <c r="K39" s="12">
        <v>819.97463198999958</v>
      </c>
      <c r="L39" s="12">
        <v>459.76911904000019</v>
      </c>
      <c r="M39" s="13">
        <f t="shared" si="17"/>
        <v>1875.3324985500008</v>
      </c>
      <c r="N39" s="12">
        <v>573.62598799000102</v>
      </c>
      <c r="O39" s="80">
        <v>650.99318811999899</v>
      </c>
      <c r="P39" s="12">
        <v>461.0991084599998</v>
      </c>
      <c r="Q39" s="13">
        <f t="shared" si="18"/>
        <v>1685.7182845699997</v>
      </c>
    </row>
    <row r="40" spans="1:17" s="23" customFormat="1" x14ac:dyDescent="0.2">
      <c r="A40" s="24" t="s">
        <v>36</v>
      </c>
      <c r="B40" s="25">
        <f t="shared" ref="B40:Q40" si="20">SUM(B33:B39)</f>
        <v>6290.7480550500004</v>
      </c>
      <c r="C40" s="25">
        <f t="shared" si="20"/>
        <v>3794.1183848700002</v>
      </c>
      <c r="D40" s="25">
        <f t="shared" si="20"/>
        <v>4052.9921461199997</v>
      </c>
      <c r="E40" s="25">
        <f t="shared" si="20"/>
        <v>14137.858586039998</v>
      </c>
      <c r="F40" s="25">
        <f t="shared" si="20"/>
        <v>6039.3156934300005</v>
      </c>
      <c r="G40" s="25">
        <f t="shared" si="20"/>
        <v>4241.3075198199986</v>
      </c>
      <c r="H40" s="25">
        <f t="shared" si="20"/>
        <v>5541.6971870899997</v>
      </c>
      <c r="I40" s="25">
        <f t="shared" si="20"/>
        <v>15822.320400339999</v>
      </c>
      <c r="J40" s="25">
        <f t="shared" si="20"/>
        <v>5140.2794209200001</v>
      </c>
      <c r="K40" s="25">
        <f t="shared" si="20"/>
        <v>4472.71967288</v>
      </c>
      <c r="L40" s="25">
        <f t="shared" si="20"/>
        <v>4405.4123792700002</v>
      </c>
      <c r="M40" s="25">
        <f t="shared" si="20"/>
        <v>14018.411473070002</v>
      </c>
      <c r="N40" s="25">
        <f t="shared" si="20"/>
        <v>4294.4684572100014</v>
      </c>
      <c r="O40" s="25">
        <f t="shared" si="20"/>
        <v>4322.9270551199979</v>
      </c>
      <c r="P40" s="25">
        <f t="shared" si="20"/>
        <v>3976.8603055599997</v>
      </c>
      <c r="Q40" s="25">
        <f t="shared" si="20"/>
        <v>12594.255817889998</v>
      </c>
    </row>
    <row r="41" spans="1:17" s="23" customFormat="1" x14ac:dyDescent="0.2">
      <c r="A41" s="3" t="s">
        <v>37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s="23" customFormat="1" x14ac:dyDescent="0.2">
      <c r="A42" s="51" t="s">
        <v>104</v>
      </c>
      <c r="B42" s="12">
        <v>108.18067449999999</v>
      </c>
      <c r="C42" s="12">
        <v>61.9251881</v>
      </c>
      <c r="D42" s="12">
        <v>96.397077949999996</v>
      </c>
      <c r="E42" s="14">
        <f t="shared" ref="E42:E105" si="21">SUM(B42:D42)</f>
        <v>266.50294055000001</v>
      </c>
      <c r="F42" s="43">
        <v>112.97605399000001</v>
      </c>
      <c r="G42" s="43">
        <v>88.759199019999997</v>
      </c>
      <c r="H42" s="12">
        <v>76.947330430000008</v>
      </c>
      <c r="I42" s="14">
        <f>SUM(F42:H42)</f>
        <v>278.68258344000003</v>
      </c>
      <c r="J42" s="12">
        <v>28.810790489999999</v>
      </c>
      <c r="K42" s="12">
        <v>15.94766714</v>
      </c>
      <c r="L42" s="12">
        <v>64.853954529999996</v>
      </c>
      <c r="M42" s="14">
        <f t="shared" ref="M42:M73" si="22">SUM(J42:L42)</f>
        <v>109.61241215999999</v>
      </c>
      <c r="N42" s="43">
        <v>15.553819559999999</v>
      </c>
      <c r="O42" s="80">
        <v>37.621324769999994</v>
      </c>
      <c r="P42" s="12">
        <v>66.148249390000004</v>
      </c>
      <c r="Q42" s="14">
        <f t="shared" ref="Q42:Q73" si="23">SUM(N42:P42)</f>
        <v>119.32339372</v>
      </c>
    </row>
    <row r="43" spans="1:17" s="23" customFormat="1" x14ac:dyDescent="0.2">
      <c r="A43" s="51" t="s">
        <v>105</v>
      </c>
      <c r="B43" s="12">
        <v>0.26796199999999998</v>
      </c>
      <c r="C43" s="12">
        <v>0</v>
      </c>
      <c r="D43" s="12">
        <v>40.463836999999998</v>
      </c>
      <c r="E43" s="14">
        <f>SUM(B43:D43)</f>
        <v>40.731798999999995</v>
      </c>
      <c r="F43" s="43">
        <v>11.3600195</v>
      </c>
      <c r="G43" s="43">
        <v>0</v>
      </c>
      <c r="H43" s="12">
        <v>0</v>
      </c>
      <c r="I43" s="14">
        <f t="shared" ref="I43:I106" si="24">SUM(F43:H43)</f>
        <v>11.3600195</v>
      </c>
      <c r="J43" s="12">
        <v>0</v>
      </c>
      <c r="K43" s="12">
        <v>0</v>
      </c>
      <c r="L43" s="12">
        <v>0</v>
      </c>
      <c r="M43" s="14">
        <f t="shared" si="22"/>
        <v>0</v>
      </c>
      <c r="N43" s="43">
        <v>0</v>
      </c>
      <c r="O43" s="80">
        <v>0.40183799999999997</v>
      </c>
      <c r="P43" s="12">
        <v>0</v>
      </c>
      <c r="Q43" s="14">
        <f t="shared" si="23"/>
        <v>0.40183799999999997</v>
      </c>
    </row>
    <row r="44" spans="1:17" s="23" customFormat="1" x14ac:dyDescent="0.2">
      <c r="A44" s="51" t="s">
        <v>106</v>
      </c>
      <c r="B44" s="12">
        <v>98.952955250000002</v>
      </c>
      <c r="C44" s="12">
        <v>1264.3038939100002</v>
      </c>
      <c r="D44" s="12">
        <v>871.06391804000009</v>
      </c>
      <c r="E44" s="14">
        <f t="shared" si="21"/>
        <v>2234.3207672000003</v>
      </c>
      <c r="F44" s="43">
        <v>792.41080522999994</v>
      </c>
      <c r="G44" s="43">
        <v>836.62907235</v>
      </c>
      <c r="H44" s="12">
        <v>977.01058163000016</v>
      </c>
      <c r="I44" s="14">
        <f t="shared" si="24"/>
        <v>2606.0504592100001</v>
      </c>
      <c r="J44" s="12">
        <v>1367.6933523599998</v>
      </c>
      <c r="K44" s="12">
        <v>738.88355082999988</v>
      </c>
      <c r="L44" s="12">
        <v>1061.56169176</v>
      </c>
      <c r="M44" s="14">
        <f t="shared" si="22"/>
        <v>3168.13859495</v>
      </c>
      <c r="N44" s="43">
        <v>972.37787018999995</v>
      </c>
      <c r="O44" s="80">
        <v>1022.1218262699999</v>
      </c>
      <c r="P44" s="12">
        <v>645.40676802999997</v>
      </c>
      <c r="Q44" s="14">
        <f t="shared" si="23"/>
        <v>2639.90646449</v>
      </c>
    </row>
    <row r="45" spans="1:17" s="23" customFormat="1" x14ac:dyDescent="0.2">
      <c r="A45" s="51" t="s">
        <v>107</v>
      </c>
      <c r="B45" s="12">
        <v>69.801995380000008</v>
      </c>
      <c r="C45" s="12">
        <v>65.601822330000005</v>
      </c>
      <c r="D45" s="12">
        <v>80.120877150000013</v>
      </c>
      <c r="E45" s="14">
        <f t="shared" si="21"/>
        <v>215.52469486000001</v>
      </c>
      <c r="F45" s="43">
        <v>105.30491512</v>
      </c>
      <c r="G45" s="43">
        <v>103.37425276</v>
      </c>
      <c r="H45" s="12">
        <v>48.252708820000002</v>
      </c>
      <c r="I45" s="14">
        <f t="shared" si="24"/>
        <v>256.93187670000003</v>
      </c>
      <c r="J45" s="12">
        <v>148.58527222000001</v>
      </c>
      <c r="K45" s="12">
        <v>71.240041090000005</v>
      </c>
      <c r="L45" s="12">
        <v>81.85571689999999</v>
      </c>
      <c r="M45" s="14">
        <f t="shared" si="22"/>
        <v>301.68103021000002</v>
      </c>
      <c r="N45" s="43">
        <v>224.15118307999998</v>
      </c>
      <c r="O45" s="80">
        <v>79.329900299999991</v>
      </c>
      <c r="P45" s="12">
        <v>52.483638390000003</v>
      </c>
      <c r="Q45" s="14">
        <f t="shared" si="23"/>
        <v>355.96472176999998</v>
      </c>
    </row>
    <row r="46" spans="1:17" s="23" customFormat="1" x14ac:dyDescent="0.2">
      <c r="A46" s="51" t="s">
        <v>108</v>
      </c>
      <c r="B46" s="12">
        <v>135.78933849000001</v>
      </c>
      <c r="C46" s="12">
        <v>121.38495635</v>
      </c>
      <c r="D46" s="12">
        <v>181.25293908</v>
      </c>
      <c r="E46" s="14">
        <f t="shared" si="21"/>
        <v>438.42723392000005</v>
      </c>
      <c r="F46" s="43">
        <v>133.89084525999999</v>
      </c>
      <c r="G46" s="43">
        <v>140.08946112999999</v>
      </c>
      <c r="H46" s="12">
        <v>135.28037800000001</v>
      </c>
      <c r="I46" s="14">
        <f t="shared" si="24"/>
        <v>409.26068439000005</v>
      </c>
      <c r="J46" s="12">
        <v>30.410999</v>
      </c>
      <c r="K46" s="12">
        <v>67.652095270000004</v>
      </c>
      <c r="L46" s="12">
        <v>81.833989569999986</v>
      </c>
      <c r="M46" s="14">
        <f t="shared" si="22"/>
        <v>179.89708383999999</v>
      </c>
      <c r="N46" s="43">
        <v>40.805512569999998</v>
      </c>
      <c r="O46" s="80">
        <v>103.39448997</v>
      </c>
      <c r="P46" s="12">
        <v>90.286581650000002</v>
      </c>
      <c r="Q46" s="14">
        <f t="shared" si="23"/>
        <v>234.48658418999997</v>
      </c>
    </row>
    <row r="47" spans="1:17" s="23" customFormat="1" x14ac:dyDescent="0.2">
      <c r="A47" s="51" t="s">
        <v>109</v>
      </c>
      <c r="B47" s="12">
        <v>411.06489903999994</v>
      </c>
      <c r="C47" s="12">
        <v>138.03417654</v>
      </c>
      <c r="D47" s="12">
        <v>532.53297965000002</v>
      </c>
      <c r="E47" s="14">
        <f t="shared" si="21"/>
        <v>1081.6320552299999</v>
      </c>
      <c r="F47" s="43">
        <v>359.60416551999998</v>
      </c>
      <c r="G47" s="43">
        <v>184.94802921000002</v>
      </c>
      <c r="H47" s="12">
        <v>153.35079426999999</v>
      </c>
      <c r="I47" s="14">
        <f t="shared" si="24"/>
        <v>697.90298899999993</v>
      </c>
      <c r="J47" s="12">
        <v>225.87057274</v>
      </c>
      <c r="K47" s="12">
        <v>54.403333429999996</v>
      </c>
      <c r="L47" s="12">
        <v>66.896831590000005</v>
      </c>
      <c r="M47" s="14">
        <f t="shared" si="22"/>
        <v>347.17073775999995</v>
      </c>
      <c r="N47" s="43">
        <v>108.54941377000002</v>
      </c>
      <c r="O47" s="80">
        <v>345.61663405000002</v>
      </c>
      <c r="P47" s="12">
        <v>551.67235507999999</v>
      </c>
      <c r="Q47" s="14">
        <f t="shared" si="23"/>
        <v>1005.8384029</v>
      </c>
    </row>
    <row r="48" spans="1:17" s="23" customFormat="1" x14ac:dyDescent="0.2">
      <c r="A48" s="51" t="s">
        <v>110</v>
      </c>
      <c r="B48" s="12">
        <v>246.25965099999999</v>
      </c>
      <c r="C48" s="12">
        <v>43.509979479999998</v>
      </c>
      <c r="D48" s="12">
        <v>46.341413600000003</v>
      </c>
      <c r="E48" s="14">
        <f t="shared" si="21"/>
        <v>336.11104408</v>
      </c>
      <c r="F48" s="43">
        <v>114.74652597999999</v>
      </c>
      <c r="G48" s="43">
        <v>83.46777453</v>
      </c>
      <c r="H48" s="12">
        <v>546.08568226</v>
      </c>
      <c r="I48" s="14">
        <f t="shared" si="24"/>
        <v>744.29998277000004</v>
      </c>
      <c r="J48" s="12">
        <v>133.89474066</v>
      </c>
      <c r="K48" s="12">
        <v>127.15147621</v>
      </c>
      <c r="L48" s="12">
        <v>154.35981278</v>
      </c>
      <c r="M48" s="14">
        <f t="shared" si="22"/>
        <v>415.40602964999994</v>
      </c>
      <c r="N48" s="43">
        <v>72.956544059999999</v>
      </c>
      <c r="O48" s="80">
        <v>132.27491547</v>
      </c>
      <c r="P48" s="12">
        <v>77.608899090000008</v>
      </c>
      <c r="Q48" s="14">
        <f t="shared" si="23"/>
        <v>282.84035862000002</v>
      </c>
    </row>
    <row r="49" spans="1:17" s="23" customFormat="1" x14ac:dyDescent="0.2">
      <c r="A49" s="51" t="s">
        <v>111</v>
      </c>
      <c r="B49" s="12">
        <v>184.7856046</v>
      </c>
      <c r="C49" s="12">
        <v>257.18324777999999</v>
      </c>
      <c r="D49" s="12">
        <v>229.94851487</v>
      </c>
      <c r="E49" s="14">
        <f t="shared" si="21"/>
        <v>671.91736724999998</v>
      </c>
      <c r="F49" s="43">
        <v>204.21460914999997</v>
      </c>
      <c r="G49" s="43">
        <v>249.75953091000002</v>
      </c>
      <c r="H49" s="12">
        <v>338.56007667</v>
      </c>
      <c r="I49" s="14">
        <f t="shared" si="24"/>
        <v>792.53421673000003</v>
      </c>
      <c r="J49" s="12">
        <v>1145.5269709199999</v>
      </c>
      <c r="K49" s="12">
        <v>111.56869569999999</v>
      </c>
      <c r="L49" s="12">
        <v>111.12970625</v>
      </c>
      <c r="M49" s="14">
        <f t="shared" si="22"/>
        <v>1368.22537287</v>
      </c>
      <c r="N49" s="43">
        <v>180.38680213000001</v>
      </c>
      <c r="O49" s="80">
        <v>159.52132267000002</v>
      </c>
      <c r="P49" s="12">
        <v>114.27337067000001</v>
      </c>
      <c r="Q49" s="14">
        <f t="shared" si="23"/>
        <v>454.18149547000002</v>
      </c>
    </row>
    <row r="50" spans="1:17" s="23" customFormat="1" x14ac:dyDescent="0.2">
      <c r="A50" s="51" t="s">
        <v>112</v>
      </c>
      <c r="B50" s="12">
        <v>700.07894353999995</v>
      </c>
      <c r="C50" s="12">
        <v>318.37355427</v>
      </c>
      <c r="D50" s="12">
        <v>935.54332511999996</v>
      </c>
      <c r="E50" s="14">
        <f t="shared" si="21"/>
        <v>1953.99582293</v>
      </c>
      <c r="F50" s="43">
        <v>1223.9079513000001</v>
      </c>
      <c r="G50" s="43">
        <v>663.93023694999999</v>
      </c>
      <c r="H50" s="12">
        <v>619.04379710000001</v>
      </c>
      <c r="I50" s="14">
        <f t="shared" si="24"/>
        <v>2506.8819853500004</v>
      </c>
      <c r="J50" s="12">
        <v>971.85068025999999</v>
      </c>
      <c r="K50" s="12">
        <v>717.05192758999999</v>
      </c>
      <c r="L50" s="12">
        <v>576.41291018000004</v>
      </c>
      <c r="M50" s="14">
        <f t="shared" si="22"/>
        <v>2265.31551803</v>
      </c>
      <c r="N50" s="43">
        <v>161.72210632999997</v>
      </c>
      <c r="O50" s="12">
        <v>722.50656839999999</v>
      </c>
      <c r="P50" s="12">
        <v>1273.39712981</v>
      </c>
      <c r="Q50" s="14">
        <f t="shared" si="23"/>
        <v>2157.62580454</v>
      </c>
    </row>
    <row r="51" spans="1:17" s="23" customFormat="1" x14ac:dyDescent="0.2">
      <c r="A51" s="51" t="s">
        <v>113</v>
      </c>
      <c r="B51" s="12">
        <v>34.872318999999997</v>
      </c>
      <c r="C51" s="12">
        <v>4.9238254800000005</v>
      </c>
      <c r="D51" s="12">
        <v>86.691337419999996</v>
      </c>
      <c r="E51" s="14">
        <f t="shared" si="21"/>
        <v>126.48748189999999</v>
      </c>
      <c r="F51" s="43">
        <v>13.52952043</v>
      </c>
      <c r="G51" s="43">
        <v>5.5760540999999995</v>
      </c>
      <c r="H51" s="12">
        <v>30.359166390000002</v>
      </c>
      <c r="I51" s="14">
        <f t="shared" si="24"/>
        <v>49.464740919999997</v>
      </c>
      <c r="J51" s="12">
        <v>26.472156100000003</v>
      </c>
      <c r="K51" s="12">
        <v>35.215679450000003</v>
      </c>
      <c r="L51" s="12">
        <v>20.194244170000001</v>
      </c>
      <c r="M51" s="14">
        <f t="shared" si="22"/>
        <v>81.882079720000007</v>
      </c>
      <c r="N51" s="43">
        <v>5.5068351899999994</v>
      </c>
      <c r="O51" s="12">
        <v>20.442504939999999</v>
      </c>
      <c r="P51" s="12">
        <v>27.584134300000002</v>
      </c>
      <c r="Q51" s="14">
        <f t="shared" si="23"/>
        <v>53.533474429999998</v>
      </c>
    </row>
    <row r="52" spans="1:17" s="23" customFormat="1" x14ac:dyDescent="0.2">
      <c r="A52" s="51" t="s">
        <v>114</v>
      </c>
      <c r="B52" s="12">
        <v>0</v>
      </c>
      <c r="C52" s="12">
        <v>0</v>
      </c>
      <c r="D52" s="12">
        <v>0.55759999999999998</v>
      </c>
      <c r="E52" s="14">
        <f t="shared" si="21"/>
        <v>0.55759999999999998</v>
      </c>
      <c r="F52" s="43">
        <v>0.55449999999999999</v>
      </c>
      <c r="G52" s="43">
        <v>0</v>
      </c>
      <c r="H52" s="12">
        <v>2.1793040000000001</v>
      </c>
      <c r="I52" s="14">
        <f t="shared" si="24"/>
        <v>2.7338040000000001</v>
      </c>
      <c r="J52" s="12">
        <v>0</v>
      </c>
      <c r="K52" s="12">
        <v>0</v>
      </c>
      <c r="L52" s="12">
        <v>0</v>
      </c>
      <c r="M52" s="14">
        <f t="shared" si="22"/>
        <v>0</v>
      </c>
      <c r="N52" s="43">
        <v>0</v>
      </c>
      <c r="O52" s="12">
        <v>4.7946000000000003E-2</v>
      </c>
      <c r="P52" s="12">
        <v>0</v>
      </c>
      <c r="Q52" s="14">
        <f t="shared" si="23"/>
        <v>4.7946000000000003E-2</v>
      </c>
    </row>
    <row r="53" spans="1:17" s="23" customFormat="1" x14ac:dyDescent="0.2">
      <c r="A53" s="51" t="s">
        <v>115</v>
      </c>
      <c r="B53" s="12">
        <v>3.3755120000000001</v>
      </c>
      <c r="C53" s="12">
        <v>27.771784</v>
      </c>
      <c r="D53" s="12">
        <v>2.803855</v>
      </c>
      <c r="E53" s="14">
        <f t="shared" si="21"/>
        <v>33.951151000000003</v>
      </c>
      <c r="F53" s="43">
        <v>9.1815800000000003</v>
      </c>
      <c r="G53" s="43">
        <v>1.464966</v>
      </c>
      <c r="H53" s="12">
        <v>26.030516600000002</v>
      </c>
      <c r="I53" s="14">
        <f t="shared" si="24"/>
        <v>36.677062599999999</v>
      </c>
      <c r="J53" s="12">
        <v>10.133445910000001</v>
      </c>
      <c r="K53" s="12">
        <v>5.3810650000000004</v>
      </c>
      <c r="L53" s="12">
        <v>5.9562189999999999</v>
      </c>
      <c r="M53" s="14">
        <f t="shared" si="22"/>
        <v>21.470729910000003</v>
      </c>
      <c r="N53" s="43">
        <v>14.384520999999999</v>
      </c>
      <c r="O53" s="12">
        <v>14.503843</v>
      </c>
      <c r="P53" s="12">
        <v>30.098852870000002</v>
      </c>
      <c r="Q53" s="14">
        <f t="shared" si="23"/>
        <v>58.987216869999997</v>
      </c>
    </row>
    <row r="54" spans="1:17" s="23" customFormat="1" x14ac:dyDescent="0.2">
      <c r="A54" s="51" t="s">
        <v>116</v>
      </c>
      <c r="B54" s="12">
        <v>75.253707800000001</v>
      </c>
      <c r="C54" s="12">
        <v>93.428319900000005</v>
      </c>
      <c r="D54" s="12">
        <v>46.401816659999994</v>
      </c>
      <c r="E54" s="14">
        <f t="shared" si="21"/>
        <v>215.08384436</v>
      </c>
      <c r="F54" s="43">
        <v>159.77787144999999</v>
      </c>
      <c r="G54" s="43">
        <v>45.600861900000005</v>
      </c>
      <c r="H54" s="12">
        <v>46.631684</v>
      </c>
      <c r="I54" s="14">
        <f t="shared" si="24"/>
        <v>252.01041735000001</v>
      </c>
      <c r="J54" s="12">
        <v>87.534024830000007</v>
      </c>
      <c r="K54" s="12">
        <v>40.670502749999997</v>
      </c>
      <c r="L54" s="12">
        <v>67.525182639999997</v>
      </c>
      <c r="M54" s="14">
        <f t="shared" si="22"/>
        <v>195.72971021999999</v>
      </c>
      <c r="N54" s="43">
        <v>31.77317352</v>
      </c>
      <c r="O54" s="12">
        <v>60.29058667999999</v>
      </c>
      <c r="P54" s="12">
        <v>131.65207042999998</v>
      </c>
      <c r="Q54" s="14">
        <f t="shared" si="23"/>
        <v>223.71583062999997</v>
      </c>
    </row>
    <row r="55" spans="1:17" s="23" customFormat="1" x14ac:dyDescent="0.2">
      <c r="A55" s="51" t="s">
        <v>117</v>
      </c>
      <c r="B55" s="12">
        <v>282.04439814</v>
      </c>
      <c r="C55" s="12">
        <v>14.109743</v>
      </c>
      <c r="D55" s="12">
        <v>448.81794291</v>
      </c>
      <c r="E55" s="14">
        <f t="shared" si="21"/>
        <v>744.97208404999992</v>
      </c>
      <c r="F55" s="43">
        <v>815.45610687999999</v>
      </c>
      <c r="G55" s="43">
        <v>743.90440417999991</v>
      </c>
      <c r="H55" s="12">
        <v>109.84633972</v>
      </c>
      <c r="I55" s="14">
        <f t="shared" si="24"/>
        <v>1669.20685078</v>
      </c>
      <c r="J55" s="12">
        <v>389.08588784</v>
      </c>
      <c r="K55" s="12">
        <v>161.12087495999998</v>
      </c>
      <c r="L55" s="12">
        <v>259.60582568000001</v>
      </c>
      <c r="M55" s="14">
        <f t="shared" si="22"/>
        <v>809.81258847999993</v>
      </c>
      <c r="N55" s="43">
        <v>138.92761317000003</v>
      </c>
      <c r="O55" s="12">
        <v>84.690937689999998</v>
      </c>
      <c r="P55" s="12">
        <v>223.54604860000001</v>
      </c>
      <c r="Q55" s="14">
        <f t="shared" si="23"/>
        <v>447.16459946000003</v>
      </c>
    </row>
    <row r="56" spans="1:17" s="23" customFormat="1" x14ac:dyDescent="0.2">
      <c r="A56" s="51" t="s">
        <v>118</v>
      </c>
      <c r="B56" s="12">
        <v>3.3059989999999999</v>
      </c>
      <c r="C56" s="12">
        <v>8.2323509999999995</v>
      </c>
      <c r="D56" s="12">
        <v>53.264982000000003</v>
      </c>
      <c r="E56" s="14">
        <f t="shared" si="21"/>
        <v>64.803331999999997</v>
      </c>
      <c r="F56" s="43">
        <v>39.572093000000002</v>
      </c>
      <c r="G56" s="43">
        <v>2.1403509999999999</v>
      </c>
      <c r="H56" s="12">
        <v>77.756647000000001</v>
      </c>
      <c r="I56" s="14">
        <f t="shared" si="24"/>
        <v>119.46909100000001</v>
      </c>
      <c r="J56" s="12">
        <v>12.741842</v>
      </c>
      <c r="K56" s="12">
        <v>92.700886999999994</v>
      </c>
      <c r="L56" s="12">
        <v>0.82538699999999998</v>
      </c>
      <c r="M56" s="14">
        <f t="shared" si="22"/>
        <v>106.26811600000001</v>
      </c>
      <c r="N56" s="43">
        <v>4.4942279999999997</v>
      </c>
      <c r="O56" s="12">
        <v>34.823137000000003</v>
      </c>
      <c r="P56" s="12">
        <v>470.08636833000003</v>
      </c>
      <c r="Q56" s="14">
        <f t="shared" si="23"/>
        <v>509.40373333000002</v>
      </c>
    </row>
    <row r="57" spans="1:17" s="23" customFormat="1" x14ac:dyDescent="0.2">
      <c r="A57" s="51" t="s">
        <v>119</v>
      </c>
      <c r="B57" s="12">
        <v>16.04900438</v>
      </c>
      <c r="C57" s="12">
        <v>0.72462931999999991</v>
      </c>
      <c r="D57" s="12">
        <v>18.790098660000002</v>
      </c>
      <c r="E57" s="14">
        <f t="shared" si="21"/>
        <v>35.563732360000003</v>
      </c>
      <c r="F57" s="43">
        <v>12.6571</v>
      </c>
      <c r="G57" s="43">
        <v>9.1227748799999997</v>
      </c>
      <c r="H57" s="12">
        <v>15.23374624</v>
      </c>
      <c r="I57" s="14">
        <f t="shared" si="24"/>
        <v>37.013621120000003</v>
      </c>
      <c r="J57" s="12">
        <v>3.22204559</v>
      </c>
      <c r="K57" s="12">
        <v>18.917857429999998</v>
      </c>
      <c r="L57" s="12">
        <v>8.4164603000000007</v>
      </c>
      <c r="M57" s="14">
        <f t="shared" si="22"/>
        <v>30.556363319999999</v>
      </c>
      <c r="N57" s="43">
        <v>4.9591208199999999</v>
      </c>
      <c r="O57" s="12">
        <v>7.2091690000000002</v>
      </c>
      <c r="P57" s="12">
        <v>11.906234250000001</v>
      </c>
      <c r="Q57" s="14">
        <f t="shared" si="23"/>
        <v>24.074524070000002</v>
      </c>
    </row>
    <row r="58" spans="1:17" s="23" customFormat="1" x14ac:dyDescent="0.2">
      <c r="A58" s="51" t="s">
        <v>120</v>
      </c>
      <c r="B58" s="12">
        <v>6.8080874800000002</v>
      </c>
      <c r="C58" s="12">
        <v>71.613047319999993</v>
      </c>
      <c r="D58" s="12">
        <v>25.69850847</v>
      </c>
      <c r="E58" s="14">
        <f t="shared" si="21"/>
        <v>104.11964326999998</v>
      </c>
      <c r="F58" s="43">
        <v>208.64208181000001</v>
      </c>
      <c r="G58" s="43">
        <v>157.20470701000002</v>
      </c>
      <c r="H58" s="12">
        <v>23.002021929999998</v>
      </c>
      <c r="I58" s="14">
        <f t="shared" si="24"/>
        <v>388.84881075000004</v>
      </c>
      <c r="J58" s="12">
        <v>26.379498609999999</v>
      </c>
      <c r="K58" s="43">
        <v>80.760045860000005</v>
      </c>
      <c r="L58" s="43">
        <v>49.540382370000003</v>
      </c>
      <c r="M58" s="14">
        <f t="shared" si="22"/>
        <v>156.67992684000001</v>
      </c>
      <c r="N58" s="43">
        <v>20.64532402</v>
      </c>
      <c r="O58" s="43">
        <v>14.724091849999999</v>
      </c>
      <c r="P58" s="43">
        <v>79.633600240000007</v>
      </c>
      <c r="Q58" s="14">
        <f t="shared" si="23"/>
        <v>115.00301611</v>
      </c>
    </row>
    <row r="59" spans="1:17" s="23" customFormat="1" x14ac:dyDescent="0.2">
      <c r="A59" s="51" t="s">
        <v>121</v>
      </c>
      <c r="B59" s="12">
        <v>245.03398502999997</v>
      </c>
      <c r="C59" s="12">
        <v>95.922482049999985</v>
      </c>
      <c r="D59" s="12">
        <v>277.03395670999998</v>
      </c>
      <c r="E59" s="14">
        <f t="shared" si="21"/>
        <v>617.99042378999991</v>
      </c>
      <c r="F59" s="43">
        <v>304.64260159000003</v>
      </c>
      <c r="G59" s="43">
        <v>297.43971776999996</v>
      </c>
      <c r="H59" s="12">
        <v>146.24206063</v>
      </c>
      <c r="I59" s="14">
        <f t="shared" si="24"/>
        <v>748.3243799899999</v>
      </c>
      <c r="J59" s="12">
        <v>97.522242169999998</v>
      </c>
      <c r="K59" s="12">
        <v>192.70166713999998</v>
      </c>
      <c r="L59" s="12">
        <v>180.03974049000001</v>
      </c>
      <c r="M59" s="14">
        <f t="shared" si="22"/>
        <v>470.26364979999994</v>
      </c>
      <c r="N59" s="43">
        <v>150.33238682999999</v>
      </c>
      <c r="O59" s="12">
        <v>439.53735064</v>
      </c>
      <c r="P59" s="12">
        <v>325.19025863000002</v>
      </c>
      <c r="Q59" s="14">
        <f t="shared" si="23"/>
        <v>915.05999610000003</v>
      </c>
    </row>
    <row r="60" spans="1:17" s="23" customFormat="1" x14ac:dyDescent="0.2">
      <c r="A60" s="51" t="s">
        <v>122</v>
      </c>
      <c r="B60" s="12">
        <v>153.00954240999999</v>
      </c>
      <c r="C60" s="12">
        <v>48.034860520000002</v>
      </c>
      <c r="D60" s="12">
        <v>30.026156570000001</v>
      </c>
      <c r="E60" s="14">
        <f t="shared" si="21"/>
        <v>231.0705595</v>
      </c>
      <c r="F60" s="43">
        <v>62.5442277</v>
      </c>
      <c r="G60" s="43">
        <v>95.128468699999999</v>
      </c>
      <c r="H60" s="12">
        <v>30.410528840000005</v>
      </c>
      <c r="I60" s="14">
        <f t="shared" si="24"/>
        <v>188.08322524000002</v>
      </c>
      <c r="J60" s="12">
        <v>70.32954715000001</v>
      </c>
      <c r="K60" s="12">
        <v>139.65903516</v>
      </c>
      <c r="L60" s="12">
        <v>71.966701180000001</v>
      </c>
      <c r="M60" s="14">
        <f t="shared" si="22"/>
        <v>281.95528349000006</v>
      </c>
      <c r="N60" s="43">
        <v>37.862668999999997</v>
      </c>
      <c r="O60" s="12">
        <v>92.167433269999989</v>
      </c>
      <c r="P60" s="12">
        <v>27.037984310000002</v>
      </c>
      <c r="Q60" s="14">
        <f t="shared" si="23"/>
        <v>157.06808658</v>
      </c>
    </row>
    <row r="61" spans="1:17" s="23" customFormat="1" x14ac:dyDescent="0.2">
      <c r="A61" s="51" t="s">
        <v>123</v>
      </c>
      <c r="B61" s="12">
        <v>88.880054000000001</v>
      </c>
      <c r="C61" s="12">
        <v>5.4439780000000004</v>
      </c>
      <c r="D61" s="12">
        <v>240.11355674999999</v>
      </c>
      <c r="E61" s="14">
        <f t="shared" si="21"/>
        <v>334.43758874999997</v>
      </c>
      <c r="F61" s="43">
        <v>16.333967940000001</v>
      </c>
      <c r="G61" s="43">
        <v>78.876512640000001</v>
      </c>
      <c r="H61" s="12">
        <v>24.6407378</v>
      </c>
      <c r="I61" s="14">
        <f t="shared" si="24"/>
        <v>119.85121837999999</v>
      </c>
      <c r="J61" s="12">
        <v>72.099656019999998</v>
      </c>
      <c r="K61" s="12">
        <v>51.114494099999995</v>
      </c>
      <c r="L61" s="12">
        <v>57.00483818</v>
      </c>
      <c r="M61" s="14">
        <f t="shared" si="22"/>
        <v>180.21898830000001</v>
      </c>
      <c r="N61" s="43">
        <v>21.028908480000002</v>
      </c>
      <c r="O61" s="12">
        <v>76.30144227000001</v>
      </c>
      <c r="P61" s="12">
        <v>58.404320159999997</v>
      </c>
      <c r="Q61" s="14">
        <f t="shared" si="23"/>
        <v>155.73467091000001</v>
      </c>
    </row>
    <row r="62" spans="1:17" s="23" customFormat="1" x14ac:dyDescent="0.2">
      <c r="A62" s="51" t="s">
        <v>124</v>
      </c>
      <c r="B62" s="12">
        <v>0</v>
      </c>
      <c r="C62" s="12">
        <v>63.957145150000009</v>
      </c>
      <c r="D62" s="12">
        <v>22.005055420000001</v>
      </c>
      <c r="E62" s="14">
        <f t="shared" si="21"/>
        <v>85.962200570000007</v>
      </c>
      <c r="F62" s="43">
        <v>16.686273</v>
      </c>
      <c r="G62" s="43">
        <v>41.348093299999995</v>
      </c>
      <c r="H62" s="12">
        <v>26.063883000000001</v>
      </c>
      <c r="I62" s="14">
        <f t="shared" si="24"/>
        <v>84.098249299999992</v>
      </c>
      <c r="J62" s="12">
        <v>1.8947689999999999</v>
      </c>
      <c r="K62" s="12">
        <v>15.225956500000001</v>
      </c>
      <c r="L62" s="12">
        <v>18.303245</v>
      </c>
      <c r="M62" s="14">
        <f t="shared" si="22"/>
        <v>35.423970499999996</v>
      </c>
      <c r="N62" s="43">
        <v>19.50189</v>
      </c>
      <c r="O62" s="12">
        <v>21.852418</v>
      </c>
      <c r="P62" s="12">
        <v>3.0925447000000004</v>
      </c>
      <c r="Q62" s="14">
        <f t="shared" si="23"/>
        <v>44.446852700000001</v>
      </c>
    </row>
    <row r="63" spans="1:17" s="23" customFormat="1" x14ac:dyDescent="0.2">
      <c r="A63" s="51" t="s">
        <v>125</v>
      </c>
      <c r="B63" s="12">
        <v>43.454173369999999</v>
      </c>
      <c r="C63" s="12">
        <v>219.47042459000002</v>
      </c>
      <c r="D63" s="12">
        <v>40.238137409999993</v>
      </c>
      <c r="E63" s="14">
        <f t="shared" si="21"/>
        <v>303.16273537000001</v>
      </c>
      <c r="F63" s="43">
        <v>50.676439120000005</v>
      </c>
      <c r="G63" s="43">
        <v>59.08498565</v>
      </c>
      <c r="H63" s="12">
        <v>10.57642334</v>
      </c>
      <c r="I63" s="14">
        <f t="shared" si="24"/>
        <v>120.33784811000001</v>
      </c>
      <c r="J63" s="12">
        <v>34.91999569</v>
      </c>
      <c r="K63" s="12">
        <v>31.159649609999999</v>
      </c>
      <c r="L63" s="12">
        <v>65.495819650000001</v>
      </c>
      <c r="M63" s="14">
        <f t="shared" si="22"/>
        <v>131.57546495</v>
      </c>
      <c r="N63" s="43">
        <v>38.691639680000002</v>
      </c>
      <c r="O63" s="12">
        <v>73.082889710000003</v>
      </c>
      <c r="P63" s="12">
        <v>48.853127000000001</v>
      </c>
      <c r="Q63" s="14">
        <f t="shared" si="23"/>
        <v>160.62765639</v>
      </c>
    </row>
    <row r="64" spans="1:17" s="23" customFormat="1" x14ac:dyDescent="0.2">
      <c r="A64" s="51" t="s">
        <v>126</v>
      </c>
      <c r="B64" s="12">
        <v>108.28283161000002</v>
      </c>
      <c r="C64" s="12">
        <v>15.876271699999998</v>
      </c>
      <c r="D64" s="12">
        <v>238.05091343999999</v>
      </c>
      <c r="E64" s="14">
        <f t="shared" si="21"/>
        <v>362.21001675000002</v>
      </c>
      <c r="F64" s="43">
        <v>-90.320372390000003</v>
      </c>
      <c r="G64" s="43">
        <v>16.24112702</v>
      </c>
      <c r="H64" s="12">
        <v>111.89068168999999</v>
      </c>
      <c r="I64" s="14">
        <f t="shared" si="24"/>
        <v>37.811436319999999</v>
      </c>
      <c r="J64" s="12">
        <v>41.917884050000005</v>
      </c>
      <c r="K64" s="12">
        <v>84.012654210000008</v>
      </c>
      <c r="L64" s="12">
        <v>36.857229459999999</v>
      </c>
      <c r="M64" s="14">
        <f t="shared" si="22"/>
        <v>162.78776772000003</v>
      </c>
      <c r="N64" s="43">
        <v>76.943958599999988</v>
      </c>
      <c r="O64" s="12">
        <v>47.634972060000003</v>
      </c>
      <c r="P64" s="12">
        <v>72.981294240000011</v>
      </c>
      <c r="Q64" s="14">
        <f t="shared" si="23"/>
        <v>197.56022490000001</v>
      </c>
    </row>
    <row r="65" spans="1:17" s="23" customFormat="1" x14ac:dyDescent="0.2">
      <c r="A65" s="51" t="s">
        <v>127</v>
      </c>
      <c r="B65" s="12">
        <v>0</v>
      </c>
      <c r="C65" s="12">
        <v>43.669010049999997</v>
      </c>
      <c r="D65" s="12">
        <v>6.48</v>
      </c>
      <c r="E65" s="14">
        <f t="shared" si="21"/>
        <v>50.149010050000001</v>
      </c>
      <c r="F65" s="43">
        <v>30</v>
      </c>
      <c r="G65" s="43">
        <v>0.79349999999999998</v>
      </c>
      <c r="H65" s="12">
        <v>0</v>
      </c>
      <c r="I65" s="14">
        <f t="shared" si="24"/>
        <v>30.793500000000002</v>
      </c>
      <c r="J65" s="12">
        <v>26.359982420000001</v>
      </c>
      <c r="K65" s="12">
        <v>0.34899999999999998</v>
      </c>
      <c r="L65" s="12">
        <v>12.82467993</v>
      </c>
      <c r="M65" s="14">
        <f t="shared" si="22"/>
        <v>39.53366235</v>
      </c>
      <c r="N65" s="43">
        <v>0.40250000000000002</v>
      </c>
      <c r="O65" s="12">
        <v>0</v>
      </c>
      <c r="P65" s="12">
        <v>7.7466999999999994E-2</v>
      </c>
      <c r="Q65" s="14">
        <f t="shared" si="23"/>
        <v>0.47996700000000003</v>
      </c>
    </row>
    <row r="66" spans="1:17" s="23" customFormat="1" x14ac:dyDescent="0.2">
      <c r="A66" s="51" t="s">
        <v>128</v>
      </c>
      <c r="B66" s="12">
        <v>35.244342320000001</v>
      </c>
      <c r="C66" s="12">
        <v>27.231840340000002</v>
      </c>
      <c r="D66" s="12">
        <v>0</v>
      </c>
      <c r="E66" s="14">
        <f t="shared" si="21"/>
        <v>62.476182660000006</v>
      </c>
      <c r="F66" s="43">
        <v>64.898889600000004</v>
      </c>
      <c r="G66" s="43">
        <v>37.748712650000002</v>
      </c>
      <c r="H66" s="12">
        <v>48.854647690000007</v>
      </c>
      <c r="I66" s="14">
        <f t="shared" si="24"/>
        <v>151.50224994000001</v>
      </c>
      <c r="J66" s="12">
        <v>28.173276390000002</v>
      </c>
      <c r="K66" s="12">
        <v>21.280523360000004</v>
      </c>
      <c r="L66" s="12">
        <v>100.21659962999999</v>
      </c>
      <c r="M66" s="14">
        <f t="shared" si="22"/>
        <v>149.67039937999999</v>
      </c>
      <c r="N66" s="43">
        <v>16.13750185</v>
      </c>
      <c r="O66" s="12">
        <v>6.0464500000000001</v>
      </c>
      <c r="P66" s="12">
        <v>0</v>
      </c>
      <c r="Q66" s="14">
        <f t="shared" si="23"/>
        <v>22.18395185</v>
      </c>
    </row>
    <row r="67" spans="1:17" s="23" customFormat="1" x14ac:dyDescent="0.2">
      <c r="A67" s="51" t="s">
        <v>129</v>
      </c>
      <c r="B67" s="12">
        <v>71.807970260000005</v>
      </c>
      <c r="C67" s="12">
        <v>111.35486411999999</v>
      </c>
      <c r="D67" s="12">
        <v>2.5722336800000001</v>
      </c>
      <c r="E67" s="14">
        <f t="shared" si="21"/>
        <v>185.73506806</v>
      </c>
      <c r="F67" s="43">
        <v>30.102081070000001</v>
      </c>
      <c r="G67" s="43">
        <v>3.0743925600000002</v>
      </c>
      <c r="H67" s="12">
        <v>111.599155</v>
      </c>
      <c r="I67" s="14">
        <f t="shared" si="24"/>
        <v>144.77562863</v>
      </c>
      <c r="J67" s="12">
        <v>18.554185</v>
      </c>
      <c r="K67" s="12">
        <v>80.181863000000007</v>
      </c>
      <c r="L67" s="12">
        <v>21.46452991</v>
      </c>
      <c r="M67" s="14">
        <f t="shared" si="22"/>
        <v>120.20057791000001</v>
      </c>
      <c r="N67" s="43">
        <v>32.981717000000003</v>
      </c>
      <c r="O67" s="12">
        <v>84.505919000000006</v>
      </c>
      <c r="P67" s="12">
        <v>28.537533670000002</v>
      </c>
      <c r="Q67" s="14">
        <f t="shared" si="23"/>
        <v>146.02516967000003</v>
      </c>
    </row>
    <row r="68" spans="1:17" s="23" customFormat="1" x14ac:dyDescent="0.2">
      <c r="A68" s="51" t="s">
        <v>130</v>
      </c>
      <c r="B68" s="12">
        <v>293.94156433999996</v>
      </c>
      <c r="C68" s="12">
        <v>144.70136434</v>
      </c>
      <c r="D68" s="12">
        <v>206.57980012000002</v>
      </c>
      <c r="E68" s="14">
        <f t="shared" si="21"/>
        <v>645.22272879999991</v>
      </c>
      <c r="F68" s="43">
        <v>508.53168937999999</v>
      </c>
      <c r="G68" s="43">
        <v>579.82735151999998</v>
      </c>
      <c r="H68" s="12">
        <v>273.31714599999998</v>
      </c>
      <c r="I68" s="14">
        <f t="shared" si="24"/>
        <v>1361.6761868999997</v>
      </c>
      <c r="J68" s="12">
        <v>244.83782717000003</v>
      </c>
      <c r="K68" s="12">
        <v>253.46601865</v>
      </c>
      <c r="L68" s="12">
        <v>72.032340219999995</v>
      </c>
      <c r="M68" s="14">
        <f t="shared" si="22"/>
        <v>570.33618604000003</v>
      </c>
      <c r="N68" s="43">
        <v>294.61769263999997</v>
      </c>
      <c r="O68" s="12">
        <v>294.90330849999998</v>
      </c>
      <c r="P68" s="12">
        <v>284.38766850999997</v>
      </c>
      <c r="Q68" s="14">
        <f t="shared" si="23"/>
        <v>873.90866964999987</v>
      </c>
    </row>
    <row r="69" spans="1:17" s="23" customFormat="1" x14ac:dyDescent="0.2">
      <c r="A69" s="51" t="s">
        <v>131</v>
      </c>
      <c r="B69" s="12">
        <v>47.67957406</v>
      </c>
      <c r="C69" s="12">
        <v>72.680384000000004</v>
      </c>
      <c r="D69" s="12">
        <v>65.671223999999995</v>
      </c>
      <c r="E69" s="14">
        <f t="shared" si="21"/>
        <v>186.03118205999999</v>
      </c>
      <c r="F69" s="43">
        <v>3.662547</v>
      </c>
      <c r="G69" s="43">
        <v>7.2812989999999997</v>
      </c>
      <c r="H69" s="12">
        <v>0.12528700000000001</v>
      </c>
      <c r="I69" s="14">
        <f t="shared" si="24"/>
        <v>11.069133000000001</v>
      </c>
      <c r="J69" s="12">
        <v>4.3217967200000009</v>
      </c>
      <c r="K69" s="12">
        <v>52.375131000000003</v>
      </c>
      <c r="L69" s="12">
        <v>109.4877207</v>
      </c>
      <c r="M69" s="14">
        <f t="shared" si="22"/>
        <v>166.18464842</v>
      </c>
      <c r="N69" s="43">
        <v>105.433503</v>
      </c>
      <c r="O69" s="12">
        <v>135.28511409999999</v>
      </c>
      <c r="P69" s="12">
        <v>8.1269100000000011E-2</v>
      </c>
      <c r="Q69" s="14">
        <f t="shared" si="23"/>
        <v>240.79988619999997</v>
      </c>
    </row>
    <row r="70" spans="1:17" s="23" customFormat="1" x14ac:dyDescent="0.2">
      <c r="A70" s="51" t="s">
        <v>132</v>
      </c>
      <c r="B70" s="12">
        <v>0</v>
      </c>
      <c r="C70" s="12">
        <v>0</v>
      </c>
      <c r="D70" s="12">
        <v>13.571980999999999</v>
      </c>
      <c r="E70" s="14">
        <f t="shared" si="21"/>
        <v>13.571980999999999</v>
      </c>
      <c r="F70" s="43">
        <v>22.965943940000002</v>
      </c>
      <c r="G70" s="43">
        <v>18.631353000000001</v>
      </c>
      <c r="H70" s="12">
        <v>39.928733000000001</v>
      </c>
      <c r="I70" s="14">
        <f t="shared" si="24"/>
        <v>81.526029940000001</v>
      </c>
      <c r="J70" s="12">
        <v>0</v>
      </c>
      <c r="K70" s="12">
        <v>13.820608</v>
      </c>
      <c r="L70" s="12">
        <v>33.277849320000001</v>
      </c>
      <c r="M70" s="14">
        <f t="shared" si="22"/>
        <v>47.098457320000001</v>
      </c>
      <c r="N70" s="43">
        <v>19.287749999999999</v>
      </c>
      <c r="O70" s="12">
        <v>18.262370000000001</v>
      </c>
      <c r="P70" s="12">
        <v>19.987521999999998</v>
      </c>
      <c r="Q70" s="14">
        <f t="shared" si="23"/>
        <v>57.537641999999998</v>
      </c>
    </row>
    <row r="71" spans="1:17" s="23" customFormat="1" x14ac:dyDescent="0.2">
      <c r="A71" s="51" t="s">
        <v>133</v>
      </c>
      <c r="B71" s="12">
        <v>90.404784450000008</v>
      </c>
      <c r="C71" s="12">
        <v>59.590397910000007</v>
      </c>
      <c r="D71" s="12">
        <v>86.735147189999992</v>
      </c>
      <c r="E71" s="14">
        <f t="shared" si="21"/>
        <v>236.73032954999999</v>
      </c>
      <c r="F71" s="43">
        <v>55.568587480000005</v>
      </c>
      <c r="G71" s="43">
        <v>49.804629499999997</v>
      </c>
      <c r="H71" s="12">
        <v>134.85324648</v>
      </c>
      <c r="I71" s="14">
        <f t="shared" si="24"/>
        <v>240.22646345999999</v>
      </c>
      <c r="J71" s="12">
        <v>124.84666915000001</v>
      </c>
      <c r="K71" s="12">
        <v>120.522368</v>
      </c>
      <c r="L71" s="12">
        <v>211.11676580000002</v>
      </c>
      <c r="M71" s="14">
        <f t="shared" si="22"/>
        <v>456.48580294999999</v>
      </c>
      <c r="N71" s="43">
        <v>112.61666811999999</v>
      </c>
      <c r="O71" s="12">
        <v>92.786556000000004</v>
      </c>
      <c r="P71" s="12">
        <v>112.666172</v>
      </c>
      <c r="Q71" s="14">
        <f t="shared" si="23"/>
        <v>318.06939612000002</v>
      </c>
    </row>
    <row r="72" spans="1:17" s="23" customFormat="1" x14ac:dyDescent="0.2">
      <c r="A72" s="51" t="s">
        <v>134</v>
      </c>
      <c r="B72" s="12">
        <v>43.614714999999997</v>
      </c>
      <c r="C72" s="12">
        <v>19.423956829999998</v>
      </c>
      <c r="D72" s="12">
        <v>59.955147420000003</v>
      </c>
      <c r="E72" s="14">
        <f t="shared" si="21"/>
        <v>122.99381925</v>
      </c>
      <c r="F72" s="43">
        <v>24.071543239999997</v>
      </c>
      <c r="G72" s="43">
        <v>5.3791834000000005</v>
      </c>
      <c r="H72" s="12">
        <v>24.686329310000001</v>
      </c>
      <c r="I72" s="14">
        <f t="shared" si="24"/>
        <v>54.137055950000004</v>
      </c>
      <c r="J72" s="12">
        <v>62.837200349999996</v>
      </c>
      <c r="K72" s="12">
        <v>42.174057179999998</v>
      </c>
      <c r="L72" s="12">
        <v>47.767037500000001</v>
      </c>
      <c r="M72" s="14">
        <f t="shared" si="22"/>
        <v>152.77829502999998</v>
      </c>
      <c r="N72" s="43">
        <v>4.6061075600000008</v>
      </c>
      <c r="O72" s="12">
        <v>24.646917479999999</v>
      </c>
      <c r="P72" s="12">
        <v>26.959936460000002</v>
      </c>
      <c r="Q72" s="14">
        <f t="shared" si="23"/>
        <v>56.212961500000006</v>
      </c>
    </row>
    <row r="73" spans="1:17" s="23" customFormat="1" x14ac:dyDescent="0.2">
      <c r="A73" s="51" t="s">
        <v>135</v>
      </c>
      <c r="B73" s="12">
        <v>0.97699999999999998</v>
      </c>
      <c r="C73" s="12">
        <v>3.722979</v>
      </c>
      <c r="D73" s="12">
        <v>0</v>
      </c>
      <c r="E73" s="14">
        <f t="shared" si="21"/>
        <v>4.6999789999999999</v>
      </c>
      <c r="F73" s="43">
        <v>0</v>
      </c>
      <c r="G73" s="43">
        <v>0</v>
      </c>
      <c r="H73" s="12">
        <v>0</v>
      </c>
      <c r="I73" s="14">
        <f t="shared" si="24"/>
        <v>0</v>
      </c>
      <c r="J73" s="12">
        <v>0</v>
      </c>
      <c r="K73" s="12">
        <v>0</v>
      </c>
      <c r="L73" s="12">
        <v>0.15278814000000002</v>
      </c>
      <c r="M73" s="14">
        <f t="shared" si="22"/>
        <v>0.15278814000000002</v>
      </c>
      <c r="N73" s="43">
        <v>0</v>
      </c>
      <c r="O73" s="12">
        <v>0</v>
      </c>
      <c r="P73" s="12">
        <v>0</v>
      </c>
      <c r="Q73" s="14">
        <f t="shared" si="23"/>
        <v>0</v>
      </c>
    </row>
    <row r="74" spans="1:17" s="23" customFormat="1" x14ac:dyDescent="0.2">
      <c r="A74" s="51" t="s">
        <v>136</v>
      </c>
      <c r="B74" s="12">
        <v>90.511806539999995</v>
      </c>
      <c r="C74" s="12">
        <v>99.260156690000002</v>
      </c>
      <c r="D74" s="12">
        <v>96.917483900000008</v>
      </c>
      <c r="E74" s="14">
        <f t="shared" si="21"/>
        <v>286.68944712999996</v>
      </c>
      <c r="F74" s="43">
        <v>151.77211395</v>
      </c>
      <c r="G74" s="43">
        <v>60.229657409999994</v>
      </c>
      <c r="H74" s="12">
        <v>165.65211131999999</v>
      </c>
      <c r="I74" s="14">
        <f t="shared" si="24"/>
        <v>377.65388267999998</v>
      </c>
      <c r="J74" s="12">
        <v>64.104118170000007</v>
      </c>
      <c r="K74" s="12">
        <v>130.98539743000001</v>
      </c>
      <c r="L74" s="12">
        <v>204.40693165000002</v>
      </c>
      <c r="M74" s="14">
        <f t="shared" ref="M74:M105" si="25">SUM(J74:L74)</f>
        <v>399.49644725000007</v>
      </c>
      <c r="N74" s="43">
        <v>167.27165993</v>
      </c>
      <c r="O74" s="12">
        <v>83.677173400000001</v>
      </c>
      <c r="P74" s="12">
        <v>103.12369955000001</v>
      </c>
      <c r="Q74" s="14">
        <f t="shared" ref="Q74:Q105" si="26">SUM(N74:P74)</f>
        <v>354.07253288000004</v>
      </c>
    </row>
    <row r="75" spans="1:17" s="23" customFormat="1" x14ac:dyDescent="0.2">
      <c r="A75" s="51" t="s">
        <v>137</v>
      </c>
      <c r="B75" s="12">
        <v>9.7923804400000005</v>
      </c>
      <c r="C75" s="12">
        <v>13.597132</v>
      </c>
      <c r="D75" s="12">
        <v>0</v>
      </c>
      <c r="E75" s="14">
        <f t="shared" si="21"/>
        <v>23.389512440000001</v>
      </c>
      <c r="F75" s="43">
        <v>3.4200000000000001E-2</v>
      </c>
      <c r="G75" s="43">
        <v>0.68779999999999997</v>
      </c>
      <c r="H75" s="12">
        <v>0</v>
      </c>
      <c r="I75" s="14">
        <f t="shared" si="24"/>
        <v>0.72199999999999998</v>
      </c>
      <c r="J75" s="12">
        <v>0</v>
      </c>
      <c r="K75" s="12">
        <v>0</v>
      </c>
      <c r="L75" s="12">
        <v>0</v>
      </c>
      <c r="M75" s="14">
        <f t="shared" si="25"/>
        <v>0</v>
      </c>
      <c r="N75" s="43">
        <v>5.0122999999999998</v>
      </c>
      <c r="O75" s="12">
        <v>10.305</v>
      </c>
      <c r="P75" s="12">
        <v>5.4149999999999997E-2</v>
      </c>
      <c r="Q75" s="14">
        <f t="shared" si="26"/>
        <v>15.371449999999999</v>
      </c>
    </row>
    <row r="76" spans="1:17" s="23" customFormat="1" x14ac:dyDescent="0.2">
      <c r="A76" s="51" t="s">
        <v>138</v>
      </c>
      <c r="B76" s="12">
        <v>5.8473139999999999</v>
      </c>
      <c r="C76" s="12">
        <v>24.783843999999998</v>
      </c>
      <c r="D76" s="12">
        <v>13.57752713</v>
      </c>
      <c r="E76" s="14">
        <f t="shared" si="21"/>
        <v>44.208685129999999</v>
      </c>
      <c r="F76" s="43">
        <v>14.17961311</v>
      </c>
      <c r="G76" s="43">
        <v>0</v>
      </c>
      <c r="H76" s="12">
        <v>3.834066</v>
      </c>
      <c r="I76" s="14">
        <f t="shared" si="24"/>
        <v>18.013679109999998</v>
      </c>
      <c r="J76" s="12">
        <v>7.1999999999999995E-2</v>
      </c>
      <c r="K76" s="12">
        <v>0.25004999999999999</v>
      </c>
      <c r="L76" s="12">
        <v>0</v>
      </c>
      <c r="M76" s="14">
        <f t="shared" si="25"/>
        <v>0.32205</v>
      </c>
      <c r="N76" s="43">
        <v>0</v>
      </c>
      <c r="O76" s="12">
        <v>1.56E-3</v>
      </c>
      <c r="P76" s="12">
        <v>9.7567000000000001E-2</v>
      </c>
      <c r="Q76" s="14">
        <f t="shared" si="26"/>
        <v>9.9127000000000007E-2</v>
      </c>
    </row>
    <row r="77" spans="1:17" s="23" customFormat="1" x14ac:dyDescent="0.2">
      <c r="A77" s="51" t="s">
        <v>139</v>
      </c>
      <c r="B77" s="12">
        <v>3.34989084</v>
      </c>
      <c r="C77" s="12">
        <v>21.182652000000001</v>
      </c>
      <c r="D77" s="12">
        <v>23.494297960000001</v>
      </c>
      <c r="E77" s="14">
        <f t="shared" si="21"/>
        <v>48.026840800000002</v>
      </c>
      <c r="F77" s="43">
        <v>4.2115309999999999</v>
      </c>
      <c r="G77" s="43">
        <v>49.857394970000001</v>
      </c>
      <c r="H77" s="12">
        <v>53.014217359999996</v>
      </c>
      <c r="I77" s="14">
        <f t="shared" si="24"/>
        <v>107.08314333</v>
      </c>
      <c r="J77" s="12">
        <v>60.388649999999998</v>
      </c>
      <c r="K77" s="12">
        <v>49.493555000000001</v>
      </c>
      <c r="L77" s="12">
        <v>57.528047569999998</v>
      </c>
      <c r="M77" s="14">
        <f t="shared" si="25"/>
        <v>167.41025257000001</v>
      </c>
      <c r="N77" s="43">
        <v>45.051623999999997</v>
      </c>
      <c r="O77" s="12">
        <v>26.27199216</v>
      </c>
      <c r="P77" s="12">
        <v>5.2677546699999995</v>
      </c>
      <c r="Q77" s="14">
        <f t="shared" si="26"/>
        <v>76.591370830000002</v>
      </c>
    </row>
    <row r="78" spans="1:17" s="23" customFormat="1" x14ac:dyDescent="0.2">
      <c r="A78" s="51" t="s">
        <v>140</v>
      </c>
      <c r="B78" s="12">
        <v>1.6184970000000001</v>
      </c>
      <c r="C78" s="12">
        <v>28.842853999999999</v>
      </c>
      <c r="D78" s="12">
        <v>0.160275</v>
      </c>
      <c r="E78" s="14">
        <f t="shared" si="21"/>
        <v>30.621625999999999</v>
      </c>
      <c r="F78" s="43">
        <v>0.79381599999999997</v>
      </c>
      <c r="G78" s="43">
        <v>49.845903</v>
      </c>
      <c r="H78" s="12">
        <v>61.691656999999999</v>
      </c>
      <c r="I78" s="14">
        <f t="shared" si="24"/>
        <v>112.33137600000001</v>
      </c>
      <c r="J78" s="12">
        <v>5.2055509999999998</v>
      </c>
      <c r="K78" s="12">
        <v>5.7624195199999999</v>
      </c>
      <c r="L78" s="12">
        <v>0</v>
      </c>
      <c r="M78" s="14">
        <f t="shared" si="25"/>
        <v>10.96797052</v>
      </c>
      <c r="N78" s="43">
        <v>0</v>
      </c>
      <c r="O78" s="12">
        <v>17.62329252</v>
      </c>
      <c r="P78" s="12">
        <v>0</v>
      </c>
      <c r="Q78" s="14">
        <f t="shared" si="26"/>
        <v>17.62329252</v>
      </c>
    </row>
    <row r="79" spans="1:17" s="23" customFormat="1" x14ac:dyDescent="0.2">
      <c r="A79" s="51" t="s">
        <v>141</v>
      </c>
      <c r="B79" s="12">
        <v>0</v>
      </c>
      <c r="C79" s="12">
        <v>30</v>
      </c>
      <c r="D79" s="12">
        <v>0</v>
      </c>
      <c r="E79" s="14">
        <f t="shared" si="21"/>
        <v>30</v>
      </c>
      <c r="F79" s="43">
        <v>0</v>
      </c>
      <c r="G79" s="43">
        <v>0.192</v>
      </c>
      <c r="H79" s="12">
        <v>0</v>
      </c>
      <c r="I79" s="14">
        <f t="shared" si="24"/>
        <v>0.192</v>
      </c>
      <c r="J79" s="12">
        <v>76.559884159999996</v>
      </c>
      <c r="K79" s="12">
        <v>0</v>
      </c>
      <c r="L79" s="12">
        <v>0.2858</v>
      </c>
      <c r="M79" s="14">
        <f t="shared" si="25"/>
        <v>76.84568415999999</v>
      </c>
      <c r="N79" s="43">
        <v>3.705041</v>
      </c>
      <c r="O79" s="12">
        <v>0</v>
      </c>
      <c r="P79" s="12">
        <v>0</v>
      </c>
      <c r="Q79" s="14">
        <f t="shared" si="26"/>
        <v>3.705041</v>
      </c>
    </row>
    <row r="80" spans="1:17" s="23" customFormat="1" x14ac:dyDescent="0.2">
      <c r="A80" s="51" t="s">
        <v>142</v>
      </c>
      <c r="B80" s="12">
        <v>1078.1345911100002</v>
      </c>
      <c r="C80" s="12">
        <v>1481.7906045</v>
      </c>
      <c r="D80" s="12">
        <v>1513.5470981399999</v>
      </c>
      <c r="E80" s="14">
        <f t="shared" si="21"/>
        <v>4073.4722937500001</v>
      </c>
      <c r="F80" s="43">
        <v>1603.1077466500001</v>
      </c>
      <c r="G80" s="43">
        <v>1289.6136249200001</v>
      </c>
      <c r="H80" s="12">
        <v>1472.7498446900001</v>
      </c>
      <c r="I80" s="14">
        <f t="shared" si="24"/>
        <v>4365.4712162599999</v>
      </c>
      <c r="J80" s="12">
        <v>1302.4174097400003</v>
      </c>
      <c r="K80" s="12">
        <v>1556.55627789</v>
      </c>
      <c r="L80" s="12">
        <v>1314.5510076800001</v>
      </c>
      <c r="M80" s="14">
        <f t="shared" si="25"/>
        <v>4173.5246953100004</v>
      </c>
      <c r="N80" s="43">
        <v>1429.5697878800001</v>
      </c>
      <c r="O80" s="12">
        <v>1618.0495260100001</v>
      </c>
      <c r="P80" s="12">
        <v>1302.1471162600001</v>
      </c>
      <c r="Q80" s="14">
        <f t="shared" si="26"/>
        <v>4349.7664301500008</v>
      </c>
    </row>
    <row r="81" spans="1:17" s="23" customFormat="1" x14ac:dyDescent="0.2">
      <c r="A81" s="51" t="s">
        <v>143</v>
      </c>
      <c r="B81" s="12">
        <v>1646.2460640400002</v>
      </c>
      <c r="C81" s="12">
        <v>2692.2182742399996</v>
      </c>
      <c r="D81" s="12">
        <v>2184.0680595500003</v>
      </c>
      <c r="E81" s="14">
        <f t="shared" si="21"/>
        <v>6522.5323978300003</v>
      </c>
      <c r="F81" s="43">
        <v>1855.9571972700003</v>
      </c>
      <c r="G81" s="43">
        <v>1732.8911036799998</v>
      </c>
      <c r="H81" s="12">
        <v>3324.4905345100001</v>
      </c>
      <c r="I81" s="14">
        <f t="shared" si="24"/>
        <v>6913.3388354600002</v>
      </c>
      <c r="J81" s="12">
        <v>1684.4332824000001</v>
      </c>
      <c r="K81" s="12">
        <v>1578.9228116500001</v>
      </c>
      <c r="L81" s="12">
        <v>2317.6334317699998</v>
      </c>
      <c r="M81" s="14">
        <f t="shared" si="25"/>
        <v>5580.9895258199995</v>
      </c>
      <c r="N81" s="43">
        <v>1315.20795286</v>
      </c>
      <c r="O81" s="12">
        <v>1301.2626103499999</v>
      </c>
      <c r="P81" s="12">
        <v>2218.3932534099999</v>
      </c>
      <c r="Q81" s="14">
        <f t="shared" si="26"/>
        <v>4834.8638166199999</v>
      </c>
    </row>
    <row r="82" spans="1:17" s="23" customFormat="1" x14ac:dyDescent="0.2">
      <c r="A82" s="51" t="s">
        <v>144</v>
      </c>
      <c r="B82" s="12">
        <v>1862.3624379800001</v>
      </c>
      <c r="C82" s="12">
        <v>2073.6722566100002</v>
      </c>
      <c r="D82" s="12">
        <v>2239.5344880600001</v>
      </c>
      <c r="E82" s="14">
        <f t="shared" si="21"/>
        <v>6175.5691826500006</v>
      </c>
      <c r="F82" s="43">
        <v>3075.0194526300002</v>
      </c>
      <c r="G82" s="43">
        <v>2730.3137204899999</v>
      </c>
      <c r="H82" s="12">
        <v>2897.0228080000002</v>
      </c>
      <c r="I82" s="14">
        <f t="shared" si="24"/>
        <v>8702.3559811199993</v>
      </c>
      <c r="J82" s="12">
        <v>1763.3464730800001</v>
      </c>
      <c r="K82" s="12">
        <v>2632.9771184699998</v>
      </c>
      <c r="L82" s="12">
        <v>2462.9275504499997</v>
      </c>
      <c r="M82" s="14">
        <f t="shared" si="25"/>
        <v>6859.2511419999992</v>
      </c>
      <c r="N82" s="43">
        <v>1746.52788323</v>
      </c>
      <c r="O82" s="12">
        <v>2430.1299875199998</v>
      </c>
      <c r="P82" s="12">
        <v>1507.3947357600002</v>
      </c>
      <c r="Q82" s="14">
        <f t="shared" si="26"/>
        <v>5684.0526065099994</v>
      </c>
    </row>
    <row r="83" spans="1:17" s="23" customFormat="1" x14ac:dyDescent="0.2">
      <c r="A83" s="51" t="s">
        <v>145</v>
      </c>
      <c r="B83" s="12">
        <v>2209.83589996</v>
      </c>
      <c r="C83" s="12">
        <v>2993.8478849900002</v>
      </c>
      <c r="D83" s="12">
        <v>2722.4326036100001</v>
      </c>
      <c r="E83" s="14">
        <f t="shared" si="21"/>
        <v>7926.1163885600008</v>
      </c>
      <c r="F83" s="43">
        <v>3372.7497000399999</v>
      </c>
      <c r="G83" s="43">
        <v>1951.4416629500001</v>
      </c>
      <c r="H83" s="12">
        <v>1956.84699217</v>
      </c>
      <c r="I83" s="14">
        <f t="shared" si="24"/>
        <v>7281.0383551599998</v>
      </c>
      <c r="J83" s="12">
        <v>1967.5708172800003</v>
      </c>
      <c r="K83" s="12">
        <v>2057.4416209800002</v>
      </c>
      <c r="L83" s="12">
        <v>1915.5011319600003</v>
      </c>
      <c r="M83" s="14">
        <f t="shared" si="25"/>
        <v>5940.5135702200005</v>
      </c>
      <c r="N83" s="43">
        <v>1871.87474984</v>
      </c>
      <c r="O83" s="12">
        <v>1677.6865231900001</v>
      </c>
      <c r="P83" s="12">
        <v>1547.66344669</v>
      </c>
      <c r="Q83" s="14">
        <f t="shared" si="26"/>
        <v>5097.2247197199995</v>
      </c>
    </row>
    <row r="84" spans="1:17" s="23" customFormat="1" x14ac:dyDescent="0.2">
      <c r="A84" s="51" t="s">
        <v>146</v>
      </c>
      <c r="B84" s="12">
        <v>255.75548140999996</v>
      </c>
      <c r="C84" s="12">
        <v>1414.6659555299998</v>
      </c>
      <c r="D84" s="12">
        <v>352.12403396000002</v>
      </c>
      <c r="E84" s="14">
        <f t="shared" si="21"/>
        <v>2022.5454708999996</v>
      </c>
      <c r="F84" s="43">
        <v>421.72017580999994</v>
      </c>
      <c r="G84" s="43">
        <v>529.79988663999995</v>
      </c>
      <c r="H84" s="12">
        <v>297.98630097</v>
      </c>
      <c r="I84" s="14">
        <f t="shared" si="24"/>
        <v>1249.5063634199998</v>
      </c>
      <c r="J84" s="12">
        <v>330.44076682999997</v>
      </c>
      <c r="K84" s="12">
        <v>196.56111688999999</v>
      </c>
      <c r="L84" s="12">
        <v>109.33757023999999</v>
      </c>
      <c r="M84" s="14">
        <f t="shared" si="25"/>
        <v>636.33945396000001</v>
      </c>
      <c r="N84" s="43">
        <v>438.44433600999997</v>
      </c>
      <c r="O84" s="12">
        <v>309.98392765</v>
      </c>
      <c r="P84" s="12">
        <v>657.98353415000008</v>
      </c>
      <c r="Q84" s="14">
        <f t="shared" si="26"/>
        <v>1406.4117978100001</v>
      </c>
    </row>
    <row r="85" spans="1:17" s="23" customFormat="1" x14ac:dyDescent="0.2">
      <c r="A85" s="51" t="s">
        <v>147</v>
      </c>
      <c r="B85" s="12">
        <v>1673.6089721699998</v>
      </c>
      <c r="C85" s="12">
        <v>2120.5766023599999</v>
      </c>
      <c r="D85" s="12">
        <v>1883.7358791199999</v>
      </c>
      <c r="E85" s="14">
        <f t="shared" si="21"/>
        <v>5677.9214536500003</v>
      </c>
      <c r="F85" s="43">
        <v>1901.3658846100002</v>
      </c>
      <c r="G85" s="43">
        <v>2942.7964565000002</v>
      </c>
      <c r="H85" s="12">
        <v>3317.14369046</v>
      </c>
      <c r="I85" s="14">
        <f t="shared" si="24"/>
        <v>8161.3060315700004</v>
      </c>
      <c r="J85" s="12">
        <v>3244.38491092</v>
      </c>
      <c r="K85" s="43">
        <v>1513.88596394</v>
      </c>
      <c r="L85" s="43">
        <v>3738.5303037499998</v>
      </c>
      <c r="M85" s="14">
        <f t="shared" si="25"/>
        <v>8496.8011786099996</v>
      </c>
      <c r="N85" s="43">
        <v>2516.0815300900003</v>
      </c>
      <c r="O85" s="12">
        <v>2133.2844171800002</v>
      </c>
      <c r="P85" s="12">
        <v>2190.6763553199999</v>
      </c>
      <c r="Q85" s="14">
        <f t="shared" si="26"/>
        <v>6840.04230259</v>
      </c>
    </row>
    <row r="86" spans="1:17" s="23" customFormat="1" x14ac:dyDescent="0.2">
      <c r="A86" s="51" t="s">
        <v>148</v>
      </c>
      <c r="B86" s="12">
        <v>276.81563292000004</v>
      </c>
      <c r="C86" s="12">
        <v>638.77191912000001</v>
      </c>
      <c r="D86" s="12">
        <v>631.99111989999994</v>
      </c>
      <c r="E86" s="14">
        <f t="shared" si="21"/>
        <v>1547.5786719399998</v>
      </c>
      <c r="F86" s="43">
        <v>633.22819484000001</v>
      </c>
      <c r="G86" s="43">
        <v>22.232983900000004</v>
      </c>
      <c r="H86" s="12">
        <v>217.85321624000002</v>
      </c>
      <c r="I86" s="14">
        <f t="shared" si="24"/>
        <v>873.31439498000009</v>
      </c>
      <c r="J86" s="12">
        <v>638.44862023999997</v>
      </c>
      <c r="K86" s="12">
        <v>892.99558703000014</v>
      </c>
      <c r="L86" s="12">
        <v>404.97250955999999</v>
      </c>
      <c r="M86" s="14">
        <f t="shared" si="25"/>
        <v>1936.41671683</v>
      </c>
      <c r="N86" s="43">
        <v>522.13948075999997</v>
      </c>
      <c r="O86" s="12">
        <v>273.59958810000001</v>
      </c>
      <c r="P86" s="12">
        <v>258.29967591999997</v>
      </c>
      <c r="Q86" s="14">
        <f t="shared" si="26"/>
        <v>1054.0387447799999</v>
      </c>
    </row>
    <row r="87" spans="1:17" s="23" customFormat="1" x14ac:dyDescent="0.2">
      <c r="A87" s="51" t="s">
        <v>149</v>
      </c>
      <c r="B87" s="12">
        <v>1427.23503654</v>
      </c>
      <c r="C87" s="12">
        <v>1205.9780135199999</v>
      </c>
      <c r="D87" s="12">
        <v>2294.0328076999999</v>
      </c>
      <c r="E87" s="14">
        <f t="shared" si="21"/>
        <v>4927.2458577599991</v>
      </c>
      <c r="F87" s="43">
        <v>1010.954222</v>
      </c>
      <c r="G87" s="43">
        <v>1696.9288791699998</v>
      </c>
      <c r="H87" s="12">
        <v>2126.9317521799999</v>
      </c>
      <c r="I87" s="14">
        <f t="shared" si="24"/>
        <v>4834.8148533499998</v>
      </c>
      <c r="J87" s="12">
        <v>1441.1895599500001</v>
      </c>
      <c r="K87" s="12">
        <v>1143.8447516699998</v>
      </c>
      <c r="L87" s="12">
        <v>1697.23165715</v>
      </c>
      <c r="M87" s="14">
        <f t="shared" si="25"/>
        <v>4282.2659687699997</v>
      </c>
      <c r="N87" s="43">
        <v>1400.5760093899999</v>
      </c>
      <c r="O87" s="12">
        <v>1404.7636932999999</v>
      </c>
      <c r="P87" s="12">
        <v>4166.3283857200004</v>
      </c>
      <c r="Q87" s="14">
        <f t="shared" si="26"/>
        <v>6971.6680884100006</v>
      </c>
    </row>
    <row r="88" spans="1:17" x14ac:dyDescent="0.2">
      <c r="A88" s="51" t="s">
        <v>150</v>
      </c>
      <c r="B88" s="12">
        <v>292.70752694999999</v>
      </c>
      <c r="C88" s="12">
        <v>177.80055649000002</v>
      </c>
      <c r="D88" s="12">
        <v>165.18917814999998</v>
      </c>
      <c r="E88" s="14">
        <f t="shared" si="21"/>
        <v>635.69726158999993</v>
      </c>
      <c r="F88" s="43">
        <v>349.77781126999997</v>
      </c>
      <c r="G88" s="43">
        <v>147.05799641000002</v>
      </c>
      <c r="H88" s="12">
        <v>187.69064142000002</v>
      </c>
      <c r="I88" s="14">
        <f t="shared" si="24"/>
        <v>684.52644910000004</v>
      </c>
      <c r="J88" s="12">
        <v>209.91226818999999</v>
      </c>
      <c r="K88" s="12">
        <v>209.8584228</v>
      </c>
      <c r="L88" s="12">
        <v>182.44271738999998</v>
      </c>
      <c r="M88" s="14">
        <f t="shared" si="25"/>
        <v>602.21340837999992</v>
      </c>
      <c r="N88" s="43">
        <v>285.01680442999998</v>
      </c>
      <c r="O88" s="12">
        <v>186.03995786999999</v>
      </c>
      <c r="P88" s="12">
        <v>241.35253083000003</v>
      </c>
      <c r="Q88" s="14">
        <f t="shared" si="26"/>
        <v>712.40929312999992</v>
      </c>
    </row>
    <row r="89" spans="1:17" x14ac:dyDescent="0.2">
      <c r="A89" s="51" t="s">
        <v>151</v>
      </c>
      <c r="B89" s="12">
        <v>456.99787248000001</v>
      </c>
      <c r="C89" s="12">
        <v>1178.1442362400001</v>
      </c>
      <c r="D89" s="12">
        <v>937.5934966399999</v>
      </c>
      <c r="E89" s="14">
        <f t="shared" si="21"/>
        <v>2572.7356053600001</v>
      </c>
      <c r="F89" s="43">
        <v>844.81322857999999</v>
      </c>
      <c r="G89" s="43">
        <v>3451.3793360299996</v>
      </c>
      <c r="H89" s="12">
        <v>855.35631990000002</v>
      </c>
      <c r="I89" s="14">
        <f t="shared" si="24"/>
        <v>5151.5488845099999</v>
      </c>
      <c r="J89" s="12">
        <v>1192.8248141500001</v>
      </c>
      <c r="K89" s="12">
        <v>722.00310544000001</v>
      </c>
      <c r="L89" s="12">
        <v>1602.3392479700003</v>
      </c>
      <c r="M89" s="14">
        <f t="shared" si="25"/>
        <v>3517.1671675600001</v>
      </c>
      <c r="N89" s="43">
        <v>794.93475047000004</v>
      </c>
      <c r="O89" s="12">
        <v>1669.1150067900001</v>
      </c>
      <c r="P89" s="12">
        <v>1225.4019929700003</v>
      </c>
      <c r="Q89" s="14">
        <f t="shared" si="26"/>
        <v>3689.4517502300005</v>
      </c>
    </row>
    <row r="90" spans="1:17" x14ac:dyDescent="0.2">
      <c r="A90" s="51" t="s">
        <v>152</v>
      </c>
      <c r="B90" s="12">
        <v>424.40091694</v>
      </c>
      <c r="C90" s="12">
        <v>199.84139801999999</v>
      </c>
      <c r="D90" s="12">
        <v>368.50252863999998</v>
      </c>
      <c r="E90" s="14">
        <f t="shared" si="21"/>
        <v>992.74484359999997</v>
      </c>
      <c r="F90" s="43">
        <v>550.63990965999994</v>
      </c>
      <c r="G90" s="43">
        <v>506.90683149</v>
      </c>
      <c r="H90" s="12">
        <v>1411.2994645399997</v>
      </c>
      <c r="I90" s="14">
        <f t="shared" si="24"/>
        <v>2468.8462056899998</v>
      </c>
      <c r="J90" s="12">
        <v>1360.7642276700001</v>
      </c>
      <c r="K90" s="12">
        <v>440.26363325</v>
      </c>
      <c r="L90" s="12">
        <v>638.05241164999984</v>
      </c>
      <c r="M90" s="14">
        <f t="shared" si="25"/>
        <v>2439.0802725699996</v>
      </c>
      <c r="N90" s="43">
        <v>823.63745067000002</v>
      </c>
      <c r="O90" s="12">
        <v>893.14861346000009</v>
      </c>
      <c r="P90" s="12">
        <v>621.47300019999989</v>
      </c>
      <c r="Q90" s="14">
        <f t="shared" si="26"/>
        <v>2338.25906433</v>
      </c>
    </row>
    <row r="91" spans="1:17" x14ac:dyDescent="0.2">
      <c r="A91" s="51" t="s">
        <v>153</v>
      </c>
      <c r="B91" s="12">
        <v>163.47763840999997</v>
      </c>
      <c r="C91" s="12">
        <v>172.39645249</v>
      </c>
      <c r="D91" s="12">
        <v>268.01056328000004</v>
      </c>
      <c r="E91" s="14">
        <f t="shared" si="21"/>
        <v>603.88465417999998</v>
      </c>
      <c r="F91" s="43">
        <v>548.96509595000009</v>
      </c>
      <c r="G91" s="43">
        <v>238.08723240999996</v>
      </c>
      <c r="H91" s="12">
        <v>269.85096938999999</v>
      </c>
      <c r="I91" s="14">
        <f t="shared" si="24"/>
        <v>1056.9032977500001</v>
      </c>
      <c r="J91" s="12">
        <v>172.81393689000004</v>
      </c>
      <c r="K91" s="12">
        <v>230.13428842999997</v>
      </c>
      <c r="L91" s="12">
        <v>221.59980172999997</v>
      </c>
      <c r="M91" s="14">
        <f t="shared" si="25"/>
        <v>624.54802704999997</v>
      </c>
      <c r="N91" s="43">
        <v>202.53183389</v>
      </c>
      <c r="O91" s="12">
        <v>249.61093455000002</v>
      </c>
      <c r="P91" s="12">
        <v>253.55621868</v>
      </c>
      <c r="Q91" s="14">
        <f t="shared" si="26"/>
        <v>705.69898712000008</v>
      </c>
    </row>
    <row r="92" spans="1:17" x14ac:dyDescent="0.2">
      <c r="A92" s="51" t="s">
        <v>154</v>
      </c>
      <c r="B92" s="12">
        <v>400.92396844000001</v>
      </c>
      <c r="C92" s="12">
        <v>1004.6050620699999</v>
      </c>
      <c r="D92" s="12">
        <v>1091.9336237800001</v>
      </c>
      <c r="E92" s="14">
        <f t="shared" si="21"/>
        <v>2497.46265429</v>
      </c>
      <c r="F92" s="61">
        <v>906.82364793000011</v>
      </c>
      <c r="G92" s="43">
        <v>889.87769837999986</v>
      </c>
      <c r="H92" s="12">
        <v>542.54811691999998</v>
      </c>
      <c r="I92" s="14">
        <f t="shared" si="24"/>
        <v>2339.2494632299999</v>
      </c>
      <c r="J92" s="12">
        <v>516.45292470999993</v>
      </c>
      <c r="K92" s="12">
        <v>525.10434862000011</v>
      </c>
      <c r="L92" s="12">
        <v>501.47282875999997</v>
      </c>
      <c r="M92" s="14">
        <f t="shared" si="25"/>
        <v>1543.0301020900001</v>
      </c>
      <c r="N92" s="43">
        <v>438.12045442999994</v>
      </c>
      <c r="O92" s="12">
        <v>192.89896962999998</v>
      </c>
      <c r="P92" s="12">
        <v>180.41536660999998</v>
      </c>
      <c r="Q92" s="14">
        <f t="shared" si="26"/>
        <v>811.43479066999987</v>
      </c>
    </row>
    <row r="93" spans="1:17" s="23" customFormat="1" x14ac:dyDescent="0.2">
      <c r="A93" s="51" t="s">
        <v>155</v>
      </c>
      <c r="B93" s="12">
        <v>291.07330454999999</v>
      </c>
      <c r="C93" s="12">
        <v>221.63443615999998</v>
      </c>
      <c r="D93" s="12">
        <v>335.54432069000001</v>
      </c>
      <c r="E93" s="14">
        <f t="shared" si="21"/>
        <v>848.2520614</v>
      </c>
      <c r="F93" s="61">
        <v>206.04391691000001</v>
      </c>
      <c r="G93" s="43">
        <v>135.99748208</v>
      </c>
      <c r="H93" s="12">
        <v>86.52291056</v>
      </c>
      <c r="I93" s="14">
        <f t="shared" si="24"/>
        <v>428.56430955000002</v>
      </c>
      <c r="J93" s="12">
        <v>233.70790726999999</v>
      </c>
      <c r="K93" s="12">
        <v>151.38201906</v>
      </c>
      <c r="L93" s="12">
        <v>85.344140799999991</v>
      </c>
      <c r="M93" s="14">
        <f t="shared" si="25"/>
        <v>470.43406713000002</v>
      </c>
      <c r="N93" s="43">
        <v>150.31917877999999</v>
      </c>
      <c r="O93" s="12">
        <v>80.200151900000009</v>
      </c>
      <c r="P93" s="12">
        <v>207.81492958999999</v>
      </c>
      <c r="Q93" s="14">
        <f t="shared" si="26"/>
        <v>438.33426026999996</v>
      </c>
    </row>
    <row r="94" spans="1:17" s="23" customFormat="1" x14ac:dyDescent="0.2">
      <c r="A94" s="51" t="s">
        <v>156</v>
      </c>
      <c r="B94" s="12">
        <v>302.88449827999995</v>
      </c>
      <c r="C94" s="12">
        <v>484.62251105000001</v>
      </c>
      <c r="D94" s="12">
        <v>256.28391921000002</v>
      </c>
      <c r="E94" s="14">
        <f t="shared" si="21"/>
        <v>1043.7909285400001</v>
      </c>
      <c r="F94" s="61">
        <v>895.26559524000004</v>
      </c>
      <c r="G94" s="43">
        <v>318.80573181</v>
      </c>
      <c r="H94" s="12">
        <v>707.75867040000014</v>
      </c>
      <c r="I94" s="14">
        <f t="shared" si="24"/>
        <v>1921.8299974500001</v>
      </c>
      <c r="J94" s="12">
        <v>455.30286754000008</v>
      </c>
      <c r="K94" s="12">
        <v>489.99549119000005</v>
      </c>
      <c r="L94" s="12">
        <v>449.36314264999999</v>
      </c>
      <c r="M94" s="14">
        <f t="shared" si="25"/>
        <v>1394.6615013800001</v>
      </c>
      <c r="N94" s="43">
        <v>364.75152008000003</v>
      </c>
      <c r="O94" s="12">
        <v>436.99474846000004</v>
      </c>
      <c r="P94" s="12">
        <v>437.18098887000002</v>
      </c>
      <c r="Q94" s="14">
        <f t="shared" si="26"/>
        <v>1238.92725741</v>
      </c>
    </row>
    <row r="95" spans="1:17" s="23" customFormat="1" x14ac:dyDescent="0.2">
      <c r="A95" s="51" t="s">
        <v>157</v>
      </c>
      <c r="B95" s="12">
        <v>32.25142906</v>
      </c>
      <c r="C95" s="12">
        <v>18.648966000000001</v>
      </c>
      <c r="D95" s="12">
        <v>23.204242960000002</v>
      </c>
      <c r="E95" s="14">
        <f t="shared" si="21"/>
        <v>74.10463802000001</v>
      </c>
      <c r="F95" s="61">
        <v>23.856562109999999</v>
      </c>
      <c r="G95" s="43">
        <v>15.923327</v>
      </c>
      <c r="H95" s="12">
        <v>30.054376319999999</v>
      </c>
      <c r="I95" s="14">
        <f t="shared" si="24"/>
        <v>69.834265430000002</v>
      </c>
      <c r="J95" s="12">
        <v>24.706762999999999</v>
      </c>
      <c r="K95" s="12">
        <v>3.5497645000000002</v>
      </c>
      <c r="L95" s="12">
        <v>33.204782700000003</v>
      </c>
      <c r="M95" s="14">
        <f t="shared" si="25"/>
        <v>61.4613102</v>
      </c>
      <c r="N95" s="43">
        <v>11.62775134</v>
      </c>
      <c r="O95" s="12">
        <v>20.448634999999999</v>
      </c>
      <c r="P95" s="12">
        <v>33.408972670000004</v>
      </c>
      <c r="Q95" s="14">
        <f t="shared" si="26"/>
        <v>65.485359009999996</v>
      </c>
    </row>
    <row r="96" spans="1:17" s="23" customFormat="1" x14ac:dyDescent="0.2">
      <c r="A96" s="51" t="s">
        <v>158</v>
      </c>
      <c r="B96" s="12">
        <v>12.744843119999999</v>
      </c>
      <c r="C96" s="12">
        <v>28.481779550000002</v>
      </c>
      <c r="D96" s="12">
        <v>23.323968069999999</v>
      </c>
      <c r="E96" s="14">
        <f t="shared" si="21"/>
        <v>64.55059073999999</v>
      </c>
      <c r="F96" s="61">
        <v>1.5521591000000001</v>
      </c>
      <c r="G96" s="43">
        <v>13.123325679999999</v>
      </c>
      <c r="H96" s="12">
        <v>20.763726890000001</v>
      </c>
      <c r="I96" s="14">
        <f t="shared" si="24"/>
        <v>35.439211669999999</v>
      </c>
      <c r="J96" s="12">
        <v>16.109283379999997</v>
      </c>
      <c r="K96" s="12">
        <v>11.55154422</v>
      </c>
      <c r="L96" s="12">
        <v>6.6881374999999998</v>
      </c>
      <c r="M96" s="14">
        <f t="shared" si="25"/>
        <v>34.348965100000001</v>
      </c>
      <c r="N96" s="43">
        <v>14.874625079999998</v>
      </c>
      <c r="O96" s="12">
        <v>9.029764059999998</v>
      </c>
      <c r="P96" s="12">
        <v>2.8599425899999997</v>
      </c>
      <c r="Q96" s="14">
        <f t="shared" si="26"/>
        <v>26.764331729999995</v>
      </c>
    </row>
    <row r="97" spans="1:17" s="23" customFormat="1" x14ac:dyDescent="0.2">
      <c r="A97" s="51" t="s">
        <v>159</v>
      </c>
      <c r="B97" s="12">
        <v>1.5503361499999999</v>
      </c>
      <c r="C97" s="12">
        <v>1.0828070000000001</v>
      </c>
      <c r="D97" s="12">
        <v>1.65917</v>
      </c>
      <c r="E97" s="14">
        <f t="shared" si="21"/>
        <v>4.29231315</v>
      </c>
      <c r="F97" s="43">
        <v>1.04654</v>
      </c>
      <c r="G97" s="43">
        <v>14.91305509</v>
      </c>
      <c r="H97" s="12">
        <v>1.8588659999999999</v>
      </c>
      <c r="I97" s="14">
        <f t="shared" si="24"/>
        <v>17.81846109</v>
      </c>
      <c r="J97" s="12">
        <v>0.193692</v>
      </c>
      <c r="K97" s="12">
        <v>3.0998329999999998</v>
      </c>
      <c r="L97" s="12">
        <v>39.732309999999998</v>
      </c>
      <c r="M97" s="14">
        <f t="shared" si="25"/>
        <v>43.025835000000001</v>
      </c>
      <c r="N97" s="43">
        <v>0.85187400000000002</v>
      </c>
      <c r="O97" s="12">
        <v>3.4782974100000001</v>
      </c>
      <c r="P97" s="12">
        <v>2.1337190000000001</v>
      </c>
      <c r="Q97" s="14">
        <f t="shared" si="26"/>
        <v>6.4638904100000003</v>
      </c>
    </row>
    <row r="98" spans="1:17" s="23" customFormat="1" x14ac:dyDescent="0.2">
      <c r="A98" s="51" t="s">
        <v>160</v>
      </c>
      <c r="B98" s="12">
        <v>1.7200789999999999</v>
      </c>
      <c r="C98" s="12">
        <v>0.28125</v>
      </c>
      <c r="D98" s="12">
        <v>25.47126956</v>
      </c>
      <c r="E98" s="14">
        <f t="shared" si="21"/>
        <v>27.472598560000002</v>
      </c>
      <c r="F98" s="43">
        <v>0.21340000000000001</v>
      </c>
      <c r="G98" s="43">
        <v>2.06</v>
      </c>
      <c r="H98" s="12">
        <v>0</v>
      </c>
      <c r="I98" s="14">
        <f t="shared" si="24"/>
        <v>2.2734000000000001</v>
      </c>
      <c r="J98" s="12">
        <v>0</v>
      </c>
      <c r="K98" s="12">
        <v>0</v>
      </c>
      <c r="L98" s="12">
        <v>0.56274999999999997</v>
      </c>
      <c r="M98" s="14">
        <f t="shared" si="25"/>
        <v>0.56274999999999997</v>
      </c>
      <c r="N98" s="43">
        <v>16.2333</v>
      </c>
      <c r="O98" s="12">
        <v>0.39745000000000003</v>
      </c>
      <c r="P98" s="12">
        <v>0</v>
      </c>
      <c r="Q98" s="14">
        <f t="shared" si="26"/>
        <v>16.630749999999999</v>
      </c>
    </row>
    <row r="99" spans="1:17" s="23" customFormat="1" x14ac:dyDescent="0.2">
      <c r="A99" s="51" t="s">
        <v>161</v>
      </c>
      <c r="B99" s="12">
        <v>0.73370599999999997</v>
      </c>
      <c r="C99" s="12">
        <v>0.15585493</v>
      </c>
      <c r="D99" s="12">
        <v>0.32801750000000002</v>
      </c>
      <c r="E99" s="14">
        <f t="shared" si="21"/>
        <v>1.2175784300000001</v>
      </c>
      <c r="F99" s="43">
        <v>0.51900634999999995</v>
      </c>
      <c r="G99" s="43">
        <v>1.23432097</v>
      </c>
      <c r="H99" s="12">
        <v>0</v>
      </c>
      <c r="I99" s="14">
        <f t="shared" si="24"/>
        <v>1.7533273199999999</v>
      </c>
      <c r="J99" s="12">
        <v>0</v>
      </c>
      <c r="K99" s="12">
        <v>0.41674285999999999</v>
      </c>
      <c r="L99" s="12">
        <v>0.82255937999999995</v>
      </c>
      <c r="M99" s="14">
        <f t="shared" si="25"/>
        <v>1.23930224</v>
      </c>
      <c r="N99" s="43">
        <v>0.29673379999999999</v>
      </c>
      <c r="O99" s="12">
        <v>0.44745716999999996</v>
      </c>
      <c r="P99" s="12">
        <v>0.138964</v>
      </c>
      <c r="Q99" s="14">
        <f t="shared" si="26"/>
        <v>0.88315496999999998</v>
      </c>
    </row>
    <row r="100" spans="1:17" s="23" customFormat="1" x14ac:dyDescent="0.2">
      <c r="A100" s="51" t="s">
        <v>162</v>
      </c>
      <c r="B100" s="12">
        <v>37.576491090000005</v>
      </c>
      <c r="C100" s="12">
        <v>24.24259532</v>
      </c>
      <c r="D100" s="12">
        <v>28.07083059</v>
      </c>
      <c r="E100" s="14">
        <f t="shared" si="21"/>
        <v>89.889916999999997</v>
      </c>
      <c r="F100" s="43">
        <v>33.667337439999997</v>
      </c>
      <c r="G100" s="43">
        <v>35.731281509999995</v>
      </c>
      <c r="H100" s="12">
        <v>38.55543582</v>
      </c>
      <c r="I100" s="14">
        <f t="shared" si="24"/>
        <v>107.95405476999998</v>
      </c>
      <c r="J100" s="12">
        <v>32.250056739999998</v>
      </c>
      <c r="K100" s="12">
        <v>17.868016009999998</v>
      </c>
      <c r="L100" s="12">
        <v>18.362089699999999</v>
      </c>
      <c r="M100" s="14">
        <f t="shared" si="25"/>
        <v>68.480162449999995</v>
      </c>
      <c r="N100" s="43">
        <v>21.380821999999998</v>
      </c>
      <c r="O100" s="12">
        <v>39.091228769999994</v>
      </c>
      <c r="P100" s="12">
        <v>21.324207690000001</v>
      </c>
      <c r="Q100" s="14">
        <f t="shared" si="26"/>
        <v>81.79625845999999</v>
      </c>
    </row>
    <row r="101" spans="1:17" s="23" customFormat="1" x14ac:dyDescent="0.2">
      <c r="A101" s="51" t="s">
        <v>163</v>
      </c>
      <c r="B101" s="12">
        <v>81.075056750000002</v>
      </c>
      <c r="C101" s="12">
        <v>32.298350989999996</v>
      </c>
      <c r="D101" s="12">
        <v>152.36343541999997</v>
      </c>
      <c r="E101" s="14">
        <f t="shared" si="21"/>
        <v>265.73684315999998</v>
      </c>
      <c r="F101" s="43">
        <v>83.049840680000003</v>
      </c>
      <c r="G101" s="43">
        <v>75.485193190000004</v>
      </c>
      <c r="H101" s="12">
        <v>66.151919250000006</v>
      </c>
      <c r="I101" s="14">
        <f t="shared" si="24"/>
        <v>224.68695312</v>
      </c>
      <c r="J101" s="12">
        <v>62.454686549999998</v>
      </c>
      <c r="K101" s="12">
        <v>52.950274390000004</v>
      </c>
      <c r="L101" s="12">
        <v>53.990429129999995</v>
      </c>
      <c r="M101" s="14">
        <f t="shared" si="25"/>
        <v>169.39539006999999</v>
      </c>
      <c r="N101" s="43">
        <v>184.28320493999999</v>
      </c>
      <c r="O101" s="12">
        <v>23.216188450000001</v>
      </c>
      <c r="P101" s="12">
        <v>32.255111630000002</v>
      </c>
      <c r="Q101" s="14">
        <f t="shared" si="26"/>
        <v>239.75450502000001</v>
      </c>
    </row>
    <row r="102" spans="1:17" s="23" customFormat="1" x14ac:dyDescent="0.2">
      <c r="A102" s="51" t="s">
        <v>164</v>
      </c>
      <c r="B102" s="12">
        <v>37.545813269999996</v>
      </c>
      <c r="C102" s="12">
        <v>12.17661058</v>
      </c>
      <c r="D102" s="12">
        <v>14.27498883</v>
      </c>
      <c r="E102" s="14">
        <f t="shared" si="21"/>
        <v>63.997412679999996</v>
      </c>
      <c r="F102" s="43">
        <v>26.487503670000002</v>
      </c>
      <c r="G102" s="43">
        <v>28.928180219999998</v>
      </c>
      <c r="H102" s="12">
        <v>33.120229280000004</v>
      </c>
      <c r="I102" s="14">
        <f t="shared" si="24"/>
        <v>88.535913170000001</v>
      </c>
      <c r="J102" s="12">
        <v>48.464532269999992</v>
      </c>
      <c r="K102" s="12">
        <v>30.917012149999998</v>
      </c>
      <c r="L102" s="12">
        <v>123.66907612999999</v>
      </c>
      <c r="M102" s="14">
        <f t="shared" si="25"/>
        <v>203.05062054999996</v>
      </c>
      <c r="N102" s="43">
        <v>49.297618980000003</v>
      </c>
      <c r="O102" s="12">
        <v>192.72557610000001</v>
      </c>
      <c r="P102" s="12">
        <v>100.32779573000001</v>
      </c>
      <c r="Q102" s="14">
        <f t="shared" si="26"/>
        <v>342.35099081000004</v>
      </c>
    </row>
    <row r="103" spans="1:17" s="23" customFormat="1" x14ac:dyDescent="0.2">
      <c r="A103" s="51" t="s">
        <v>165</v>
      </c>
      <c r="B103" s="12">
        <v>19.974693009999999</v>
      </c>
      <c r="C103" s="12">
        <v>4.3200000000000002E-2</v>
      </c>
      <c r="D103" s="12">
        <v>11.143811749999999</v>
      </c>
      <c r="E103" s="14">
        <f t="shared" si="21"/>
        <v>31.161704759999999</v>
      </c>
      <c r="F103" s="43">
        <v>8.4237754299999992</v>
      </c>
      <c r="G103" s="43">
        <v>59.019714</v>
      </c>
      <c r="H103" s="12">
        <v>11.13779957</v>
      </c>
      <c r="I103" s="14">
        <f t="shared" si="24"/>
        <v>78.581288999999998</v>
      </c>
      <c r="J103" s="12">
        <v>3.660981</v>
      </c>
      <c r="K103" s="12">
        <v>17.706629</v>
      </c>
      <c r="L103" s="12">
        <v>13.534431250000001</v>
      </c>
      <c r="M103" s="14">
        <f t="shared" si="25"/>
        <v>34.902041249999996</v>
      </c>
      <c r="N103" s="43">
        <v>29.37238412</v>
      </c>
      <c r="O103" s="12">
        <v>15.279070000000001</v>
      </c>
      <c r="P103" s="12">
        <v>7.7352706799999993</v>
      </c>
      <c r="Q103" s="14">
        <f t="shared" si="26"/>
        <v>52.386724799999996</v>
      </c>
    </row>
    <row r="104" spans="1:17" s="23" customFormat="1" x14ac:dyDescent="0.2">
      <c r="A104" s="51" t="s">
        <v>166</v>
      </c>
      <c r="B104" s="12">
        <v>0.41903009999999996</v>
      </c>
      <c r="C104" s="12">
        <v>0</v>
      </c>
      <c r="D104" s="12">
        <v>9.3018540000000005</v>
      </c>
      <c r="E104" s="14">
        <f t="shared" si="21"/>
        <v>9.720884100000001</v>
      </c>
      <c r="F104" s="43">
        <v>5.0884900000000002</v>
      </c>
      <c r="G104" s="43">
        <v>2.0535999999999999</v>
      </c>
      <c r="H104" s="12">
        <v>0.23861499999999999</v>
      </c>
      <c r="I104" s="14">
        <f t="shared" si="24"/>
        <v>7.3807049999999998</v>
      </c>
      <c r="J104" s="12">
        <v>2.1141999999999999</v>
      </c>
      <c r="K104" s="12">
        <v>3.6278800000000002</v>
      </c>
      <c r="L104" s="12">
        <v>3.1691929999999999</v>
      </c>
      <c r="M104" s="14">
        <f t="shared" si="25"/>
        <v>8.9112729999999996</v>
      </c>
      <c r="N104" s="43">
        <v>0</v>
      </c>
      <c r="O104" s="12">
        <v>0.181253</v>
      </c>
      <c r="P104" s="12">
        <v>4.9216749999999996</v>
      </c>
      <c r="Q104" s="14">
        <f t="shared" si="26"/>
        <v>5.1029279999999995</v>
      </c>
    </row>
    <row r="105" spans="1:17" x14ac:dyDescent="0.2">
      <c r="A105" s="51" t="s">
        <v>167</v>
      </c>
      <c r="B105" s="12">
        <v>0</v>
      </c>
      <c r="C105" s="12">
        <v>8.5828630700000001</v>
      </c>
      <c r="D105" s="12">
        <v>20.29780152</v>
      </c>
      <c r="E105" s="14">
        <f t="shared" si="21"/>
        <v>28.880664590000002</v>
      </c>
      <c r="F105" s="43">
        <v>109.31022467</v>
      </c>
      <c r="G105" s="43">
        <v>1.9523225800000001</v>
      </c>
      <c r="H105" s="12">
        <v>21.93234343</v>
      </c>
      <c r="I105" s="14">
        <f t="shared" si="24"/>
        <v>133.19489067999999</v>
      </c>
      <c r="J105" s="12">
        <v>80.899408820000005</v>
      </c>
      <c r="K105" s="12">
        <v>9.8103044700000002</v>
      </c>
      <c r="L105" s="12">
        <v>11.12459956</v>
      </c>
      <c r="M105" s="14">
        <f t="shared" si="25"/>
        <v>101.83431285</v>
      </c>
      <c r="N105" s="43">
        <v>103.12123840999999</v>
      </c>
      <c r="O105" s="12">
        <v>5.6099829999999997</v>
      </c>
      <c r="P105" s="12">
        <v>23.06271989</v>
      </c>
      <c r="Q105" s="14">
        <f t="shared" si="26"/>
        <v>131.7939413</v>
      </c>
    </row>
    <row r="106" spans="1:17" s="23" customFormat="1" x14ac:dyDescent="0.2">
      <c r="A106" s="51" t="s">
        <v>168</v>
      </c>
      <c r="B106" s="12">
        <v>179.95417210999997</v>
      </c>
      <c r="C106" s="12">
        <v>90.161926879999996</v>
      </c>
      <c r="D106" s="12">
        <v>71.988677620000004</v>
      </c>
      <c r="E106" s="14">
        <f t="shared" ref="E106:E118" si="27">SUM(B106:D106)</f>
        <v>342.10477660999993</v>
      </c>
      <c r="F106" s="43">
        <v>135.37605938999999</v>
      </c>
      <c r="G106" s="43">
        <v>62.002629090000006</v>
      </c>
      <c r="H106" s="12">
        <v>130.22723382999999</v>
      </c>
      <c r="I106" s="14">
        <f t="shared" si="24"/>
        <v>327.60592230999998</v>
      </c>
      <c r="J106" s="12">
        <v>58.98180223</v>
      </c>
      <c r="K106" s="12">
        <v>48.350667769999994</v>
      </c>
      <c r="L106" s="12">
        <v>220.41156801</v>
      </c>
      <c r="M106" s="14">
        <f t="shared" ref="M106:M118" si="28">SUM(J106:L106)</f>
        <v>327.74403801</v>
      </c>
      <c r="N106" s="43">
        <v>360.58727680999993</v>
      </c>
      <c r="O106" s="12">
        <v>207.87166535000003</v>
      </c>
      <c r="P106" s="12">
        <v>211.94094591000001</v>
      </c>
      <c r="Q106" s="14">
        <f t="shared" ref="Q106:Q118" si="29">SUM(N106:P106)</f>
        <v>780.39988806999997</v>
      </c>
    </row>
    <row r="107" spans="1:17" s="23" customFormat="1" x14ac:dyDescent="0.2">
      <c r="A107" s="51" t="s">
        <v>169</v>
      </c>
      <c r="B107" s="12">
        <v>156.27076099999999</v>
      </c>
      <c r="C107" s="12">
        <v>137.06412139</v>
      </c>
      <c r="D107" s="12">
        <v>162.07723619999999</v>
      </c>
      <c r="E107" s="14">
        <f t="shared" si="27"/>
        <v>455.41211858999998</v>
      </c>
      <c r="F107" s="43">
        <v>121.9495795</v>
      </c>
      <c r="G107" s="43">
        <v>163.88413977000002</v>
      </c>
      <c r="H107" s="12">
        <v>128.62409059000001</v>
      </c>
      <c r="I107" s="14">
        <f t="shared" ref="I107:I118" si="30">SUM(F107:H107)</f>
        <v>414.45780986</v>
      </c>
      <c r="J107" s="12">
        <v>131.97137370999999</v>
      </c>
      <c r="K107" s="12">
        <v>82.367907900000006</v>
      </c>
      <c r="L107" s="12">
        <v>226.03091514000002</v>
      </c>
      <c r="M107" s="14">
        <f t="shared" si="28"/>
        <v>440.37019674999999</v>
      </c>
      <c r="N107" s="43">
        <v>76.965629340000007</v>
      </c>
      <c r="O107" s="12">
        <v>20.752701719999997</v>
      </c>
      <c r="P107" s="12">
        <v>264.89079189999995</v>
      </c>
      <c r="Q107" s="14">
        <f t="shared" si="29"/>
        <v>362.60912295999992</v>
      </c>
    </row>
    <row r="108" spans="1:17" s="23" customFormat="1" x14ac:dyDescent="0.2">
      <c r="A108" s="51" t="s">
        <v>170</v>
      </c>
      <c r="B108" s="12">
        <v>0</v>
      </c>
      <c r="C108" s="12">
        <v>0.50305637999999997</v>
      </c>
      <c r="D108" s="12">
        <v>7.2709129599999995</v>
      </c>
      <c r="E108" s="14">
        <f t="shared" si="27"/>
        <v>7.7739693399999998</v>
      </c>
      <c r="F108" s="43">
        <v>4.6520165799999997</v>
      </c>
      <c r="G108" s="43">
        <v>15.759882989999999</v>
      </c>
      <c r="H108" s="12">
        <v>0.85756788000000006</v>
      </c>
      <c r="I108" s="14">
        <f t="shared" si="30"/>
        <v>21.26946745</v>
      </c>
      <c r="J108" s="12">
        <v>15.07159234</v>
      </c>
      <c r="K108" s="12">
        <v>0.29670767999999997</v>
      </c>
      <c r="L108" s="12">
        <v>6.265225</v>
      </c>
      <c r="M108" s="14">
        <f t="shared" si="28"/>
        <v>21.63352502</v>
      </c>
      <c r="N108" s="43">
        <v>0.34903926000000002</v>
      </c>
      <c r="O108" s="12">
        <v>0.81150395999999991</v>
      </c>
      <c r="P108" s="12">
        <v>0.52954343999999998</v>
      </c>
      <c r="Q108" s="14">
        <f t="shared" si="29"/>
        <v>1.69008666</v>
      </c>
    </row>
    <row r="109" spans="1:17" s="23" customFormat="1" x14ac:dyDescent="0.2">
      <c r="A109" s="51" t="s">
        <v>171</v>
      </c>
      <c r="B109" s="12">
        <v>1.9252800000000001</v>
      </c>
      <c r="C109" s="12">
        <v>0.30764999999999998</v>
      </c>
      <c r="D109" s="12">
        <v>15.153677999999999</v>
      </c>
      <c r="E109" s="14">
        <f t="shared" si="27"/>
        <v>17.386607999999999</v>
      </c>
      <c r="F109" s="43">
        <v>22.804017999999999</v>
      </c>
      <c r="G109" s="43">
        <v>5.7490240000000004</v>
      </c>
      <c r="H109" s="12">
        <v>1.7647440000000001</v>
      </c>
      <c r="I109" s="14">
        <f t="shared" si="30"/>
        <v>30.317785999999998</v>
      </c>
      <c r="J109" s="12">
        <v>0.50133000000000005</v>
      </c>
      <c r="K109" s="12">
        <v>0.95550000000000002</v>
      </c>
      <c r="L109" s="12">
        <v>0.47564000000000001</v>
      </c>
      <c r="M109" s="14">
        <f t="shared" si="28"/>
        <v>1.9324700000000001</v>
      </c>
      <c r="N109" s="43">
        <v>2.7454999999999998</v>
      </c>
      <c r="O109" s="12">
        <v>1.039312</v>
      </c>
      <c r="P109" s="12">
        <v>7.9567740000000002</v>
      </c>
      <c r="Q109" s="14">
        <f t="shared" si="29"/>
        <v>11.741586</v>
      </c>
    </row>
    <row r="110" spans="1:17" s="23" customFormat="1" x14ac:dyDescent="0.2">
      <c r="A110" s="51" t="s">
        <v>172</v>
      </c>
      <c r="B110" s="12">
        <v>0</v>
      </c>
      <c r="C110" s="12">
        <v>0</v>
      </c>
      <c r="D110" s="12">
        <v>0</v>
      </c>
      <c r="E110" s="14">
        <f t="shared" si="27"/>
        <v>0</v>
      </c>
      <c r="F110" s="43">
        <v>2.1459139999999999</v>
      </c>
      <c r="G110" s="43">
        <v>0</v>
      </c>
      <c r="H110" s="12">
        <v>6.3379980000000002E-2</v>
      </c>
      <c r="I110" s="14">
        <f t="shared" si="30"/>
        <v>2.20929398</v>
      </c>
      <c r="J110" s="12">
        <v>0</v>
      </c>
      <c r="K110" s="12">
        <v>0</v>
      </c>
      <c r="L110" s="12">
        <v>0</v>
      </c>
      <c r="M110" s="14">
        <f t="shared" si="28"/>
        <v>0</v>
      </c>
      <c r="N110" s="43">
        <v>0.16698399999999999</v>
      </c>
      <c r="O110" s="12">
        <v>0</v>
      </c>
      <c r="P110" s="12">
        <v>1.17E-2</v>
      </c>
      <c r="Q110" s="14">
        <f t="shared" si="29"/>
        <v>0.17868399999999998</v>
      </c>
    </row>
    <row r="111" spans="1:17" s="23" customFormat="1" x14ac:dyDescent="0.2">
      <c r="A111" s="51" t="s">
        <v>173</v>
      </c>
      <c r="B111" s="12">
        <v>26.071739999999998</v>
      </c>
      <c r="C111" s="12">
        <v>139.90683845000001</v>
      </c>
      <c r="D111" s="12">
        <v>127.5485393</v>
      </c>
      <c r="E111" s="14">
        <f t="shared" si="27"/>
        <v>293.52711775</v>
      </c>
      <c r="F111" s="43">
        <v>111.24271807</v>
      </c>
      <c r="G111" s="43">
        <v>65.88450773000001</v>
      </c>
      <c r="H111" s="12">
        <v>39.285375519999995</v>
      </c>
      <c r="I111" s="14">
        <f t="shared" si="30"/>
        <v>216.41260132000002</v>
      </c>
      <c r="J111" s="12">
        <v>58.090990189999999</v>
      </c>
      <c r="K111" s="12">
        <v>9.3857417600000002</v>
      </c>
      <c r="L111" s="12">
        <v>26.89666721</v>
      </c>
      <c r="M111" s="14">
        <f t="shared" si="28"/>
        <v>94.373399160000005</v>
      </c>
      <c r="N111" s="43">
        <v>60.639074000000001</v>
      </c>
      <c r="O111" s="12">
        <v>50.048298600000003</v>
      </c>
      <c r="P111" s="12">
        <v>35.255632090000006</v>
      </c>
      <c r="Q111" s="14">
        <f t="shared" si="29"/>
        <v>145.94300469000001</v>
      </c>
    </row>
    <row r="112" spans="1:17" s="23" customFormat="1" x14ac:dyDescent="0.2">
      <c r="A112" s="51" t="s">
        <v>174</v>
      </c>
      <c r="B112" s="12">
        <v>0.13600000000000001</v>
      </c>
      <c r="C112" s="12">
        <v>12.555798749999999</v>
      </c>
      <c r="D112" s="12">
        <v>1.00058706</v>
      </c>
      <c r="E112" s="14">
        <f t="shared" si="27"/>
        <v>13.692385809999998</v>
      </c>
      <c r="F112" s="43">
        <v>0.89118949000000003</v>
      </c>
      <c r="G112" s="43">
        <v>17.600339000000002</v>
      </c>
      <c r="H112" s="12">
        <v>0.57377999999999996</v>
      </c>
      <c r="I112" s="14">
        <f t="shared" si="30"/>
        <v>19.06530849</v>
      </c>
      <c r="J112" s="12">
        <v>0</v>
      </c>
      <c r="K112" s="12">
        <v>0.27717599999999998</v>
      </c>
      <c r="L112" s="12">
        <v>0</v>
      </c>
      <c r="M112" s="14">
        <f t="shared" si="28"/>
        <v>0.27717599999999998</v>
      </c>
      <c r="N112" s="43">
        <v>0</v>
      </c>
      <c r="O112" s="12">
        <v>6.4500000000000002E-2</v>
      </c>
      <c r="P112" s="12">
        <v>0</v>
      </c>
      <c r="Q112" s="14">
        <f t="shared" si="29"/>
        <v>6.4500000000000002E-2</v>
      </c>
    </row>
    <row r="113" spans="1:19" s="23" customFormat="1" x14ac:dyDescent="0.2">
      <c r="A113" s="51" t="s">
        <v>175</v>
      </c>
      <c r="B113" s="12">
        <v>1086.3139159899999</v>
      </c>
      <c r="C113" s="12">
        <v>1113.58615304</v>
      </c>
      <c r="D113" s="12">
        <v>1035.1080917347012</v>
      </c>
      <c r="E113" s="14">
        <f t="shared" si="27"/>
        <v>3235.0081607647012</v>
      </c>
      <c r="F113" s="43">
        <v>1554.5778303100001</v>
      </c>
      <c r="G113" s="43">
        <v>1233.6424201100001</v>
      </c>
      <c r="H113" s="12">
        <v>2139.9692197700001</v>
      </c>
      <c r="I113" s="14">
        <f t="shared" si="30"/>
        <v>4928.1894701900001</v>
      </c>
      <c r="J113" s="12">
        <v>860.91840801000001</v>
      </c>
      <c r="K113" s="12">
        <v>1364.8571737099999</v>
      </c>
      <c r="L113" s="12">
        <v>1437.5630991600001</v>
      </c>
      <c r="M113" s="14">
        <f t="shared" si="28"/>
        <v>3663.3386808800001</v>
      </c>
      <c r="N113" s="43">
        <v>2493.36069026</v>
      </c>
      <c r="O113" s="12">
        <v>1945.80983784</v>
      </c>
      <c r="P113" s="12">
        <v>2026.8431868600001</v>
      </c>
      <c r="Q113" s="14">
        <f t="shared" si="29"/>
        <v>6466.0137149599996</v>
      </c>
    </row>
    <row r="114" spans="1:19" s="23" customFormat="1" x14ac:dyDescent="0.2">
      <c r="A114" s="51" t="s">
        <v>176</v>
      </c>
      <c r="B114" s="12">
        <v>3.0906110000000001E-2</v>
      </c>
      <c r="C114" s="12">
        <v>0</v>
      </c>
      <c r="D114" s="12">
        <v>83.888089469999997</v>
      </c>
      <c r="E114" s="14">
        <f t="shared" si="27"/>
        <v>83.918995580000001</v>
      </c>
      <c r="F114" s="43">
        <v>43.35765894</v>
      </c>
      <c r="G114" s="43">
        <v>0.490398</v>
      </c>
      <c r="H114" s="12">
        <v>213.83435559</v>
      </c>
      <c r="I114" s="14">
        <f t="shared" si="30"/>
        <v>257.68241253000002</v>
      </c>
      <c r="J114" s="12">
        <v>192.96714562</v>
      </c>
      <c r="K114" s="12">
        <v>182.50211680000001</v>
      </c>
      <c r="L114" s="12">
        <v>224.35309791999998</v>
      </c>
      <c r="M114" s="14">
        <f t="shared" si="28"/>
        <v>599.82236033999993</v>
      </c>
      <c r="N114" s="43">
        <v>481.26602152000004</v>
      </c>
      <c r="O114" s="12">
        <v>250.59353514000003</v>
      </c>
      <c r="P114" s="12">
        <v>218.19570363</v>
      </c>
      <c r="Q114" s="14">
        <f t="shared" si="29"/>
        <v>950.05526029000009</v>
      </c>
    </row>
    <row r="115" spans="1:19" s="23" customFormat="1" x14ac:dyDescent="0.2">
      <c r="A115" s="51" t="s">
        <v>177</v>
      </c>
      <c r="B115" s="12">
        <v>74.51958286</v>
      </c>
      <c r="C115" s="12">
        <v>34.091104730000005</v>
      </c>
      <c r="D115" s="12">
        <v>70.966189920000005</v>
      </c>
      <c r="E115" s="14">
        <f t="shared" si="27"/>
        <v>179.57687751</v>
      </c>
      <c r="F115" s="43">
        <v>136.42563233999999</v>
      </c>
      <c r="G115" s="43">
        <v>180.11254334</v>
      </c>
      <c r="H115" s="12">
        <v>79.392544650000005</v>
      </c>
      <c r="I115" s="14">
        <f t="shared" si="30"/>
        <v>395.93072032999999</v>
      </c>
      <c r="J115" s="12">
        <v>95.438629700000007</v>
      </c>
      <c r="K115" s="12">
        <v>236.72637071</v>
      </c>
      <c r="L115" s="12">
        <v>123.13126494999999</v>
      </c>
      <c r="M115" s="14">
        <f t="shared" si="28"/>
        <v>455.29626536000001</v>
      </c>
      <c r="N115" s="43">
        <v>141.69655034000002</v>
      </c>
      <c r="O115" s="12">
        <v>128.08500494999998</v>
      </c>
      <c r="P115" s="12">
        <v>92.749095199999985</v>
      </c>
      <c r="Q115" s="14">
        <f t="shared" si="29"/>
        <v>362.53065049000003</v>
      </c>
    </row>
    <row r="116" spans="1:19" s="23" customFormat="1" x14ac:dyDescent="0.2">
      <c r="A116" s="51" t="s">
        <v>178</v>
      </c>
      <c r="B116" s="12">
        <v>231.43156794000001</v>
      </c>
      <c r="C116" s="12">
        <v>123.95316922999999</v>
      </c>
      <c r="D116" s="12">
        <v>214.39988152999999</v>
      </c>
      <c r="E116" s="14">
        <f t="shared" si="27"/>
        <v>569.78461870000001</v>
      </c>
      <c r="F116" s="43">
        <v>333.45209366</v>
      </c>
      <c r="G116" s="43">
        <v>728.70650964000004</v>
      </c>
      <c r="H116" s="12">
        <v>375.57151959000004</v>
      </c>
      <c r="I116" s="14">
        <f t="shared" si="30"/>
        <v>1437.7301228900001</v>
      </c>
      <c r="J116" s="12">
        <v>400.13956000000002</v>
      </c>
      <c r="K116" s="12">
        <v>291.69187575000001</v>
      </c>
      <c r="L116" s="12">
        <v>269.5640788</v>
      </c>
      <c r="M116" s="14">
        <f t="shared" si="28"/>
        <v>961.39551455000014</v>
      </c>
      <c r="N116" s="43">
        <v>227.42068225999998</v>
      </c>
      <c r="O116" s="12">
        <v>331.26422529000001</v>
      </c>
      <c r="P116" s="12">
        <v>256.76148382999997</v>
      </c>
      <c r="Q116" s="14">
        <f t="shared" si="29"/>
        <v>815.44639137999991</v>
      </c>
    </row>
    <row r="117" spans="1:19" s="23" customFormat="1" x14ac:dyDescent="0.2">
      <c r="A117" s="51" t="s">
        <v>179</v>
      </c>
      <c r="B117" s="12">
        <v>13.088759669999998</v>
      </c>
      <c r="C117" s="12">
        <v>24.559023639999999</v>
      </c>
      <c r="D117" s="12">
        <v>5.0046271400000002</v>
      </c>
      <c r="E117" s="14">
        <f t="shared" si="27"/>
        <v>42.652410449999991</v>
      </c>
      <c r="F117" s="43">
        <v>0.86241807000000004</v>
      </c>
      <c r="G117" s="43">
        <v>2.3636180000000002</v>
      </c>
      <c r="H117" s="12">
        <v>2.4215984299999995</v>
      </c>
      <c r="I117" s="14">
        <f t="shared" si="30"/>
        <v>5.6476344999999997</v>
      </c>
      <c r="J117" s="12">
        <v>1.6582E-2</v>
      </c>
      <c r="K117" s="12">
        <v>1.6930083300000001</v>
      </c>
      <c r="L117" s="12">
        <v>1.2463714099999998</v>
      </c>
      <c r="M117" s="14">
        <f t="shared" si="28"/>
        <v>2.9559617400000002</v>
      </c>
      <c r="N117" s="43">
        <v>0.61956643999999994</v>
      </c>
      <c r="O117" s="12">
        <v>3.82508392</v>
      </c>
      <c r="P117" s="12">
        <v>1.45020569</v>
      </c>
      <c r="Q117" s="14">
        <f t="shared" si="29"/>
        <v>5.8948560499999996</v>
      </c>
    </row>
    <row r="118" spans="1:19" s="23" customFormat="1" x14ac:dyDescent="0.2">
      <c r="A118" s="51" t="s">
        <v>102</v>
      </c>
      <c r="B118" s="12">
        <v>13027.938095309997</v>
      </c>
      <c r="C118" s="12">
        <v>11948.815805909997</v>
      </c>
      <c r="D118" s="12">
        <f>11687.0675635694+0.17079303599894</f>
        <v>11687.2383566054</v>
      </c>
      <c r="E118" s="14">
        <f t="shared" si="27"/>
        <v>36663.99225782539</v>
      </c>
      <c r="F118" s="48">
        <v>16133.07933058999</v>
      </c>
      <c r="G118" s="48">
        <v>12991.532965150009</v>
      </c>
      <c r="H118" s="59">
        <v>14479.930920400018</v>
      </c>
      <c r="I118" s="14">
        <f t="shared" si="30"/>
        <v>43604.543216140017</v>
      </c>
      <c r="J118" s="12">
        <v>15854.923600679998</v>
      </c>
      <c r="K118" s="12">
        <v>12481.128882969999</v>
      </c>
      <c r="L118" s="12">
        <v>15943.01543868999</v>
      </c>
      <c r="M118" s="14">
        <f t="shared" si="28"/>
        <v>44279.067922339986</v>
      </c>
      <c r="N118" s="12">
        <v>13079.679328610109</v>
      </c>
      <c r="O118" s="12">
        <v>10902.948540859979</v>
      </c>
      <c r="P118" s="12">
        <v>14792.869988509989</v>
      </c>
      <c r="Q118" s="14">
        <f t="shared" si="29"/>
        <v>38775.497857980081</v>
      </c>
      <c r="R118" s="74"/>
    </row>
    <row r="119" spans="1:19" s="23" customFormat="1" x14ac:dyDescent="0.2">
      <c r="A119" s="24" t="s">
        <v>36</v>
      </c>
      <c r="B119" s="25">
        <f>SUM(B42:B118)</f>
        <v>31496.073577989999</v>
      </c>
      <c r="C119" s="25">
        <f>SUM(C42:C118)</f>
        <v>35451.9322053</v>
      </c>
      <c r="D119" s="25">
        <f>SUM(D42:D118)</f>
        <v>36155.481895450102</v>
      </c>
      <c r="E119" s="25">
        <f>SUM(E42:E118)</f>
        <v>103103.48767874009</v>
      </c>
      <c r="F119" s="25">
        <f t="shared" ref="F119:I119" si="31">SUM(F42:F118)</f>
        <v>42659.605515129995</v>
      </c>
      <c r="G119" s="25">
        <f t="shared" si="31"/>
        <v>39069.727681940014</v>
      </c>
      <c r="H119" s="25">
        <f t="shared" si="31"/>
        <v>41981.333560660009</v>
      </c>
      <c r="I119" s="25">
        <f t="shared" si="31"/>
        <v>123710.66675773001</v>
      </c>
      <c r="J119" s="25">
        <f>SUM(J42:J118)</f>
        <v>40097.04291923999</v>
      </c>
      <c r="K119" s="25">
        <f t="shared" ref="K119:Q119" si="32">SUM(K42:K118)</f>
        <v>32816.857834859999</v>
      </c>
      <c r="L119" s="25">
        <f t="shared" si="32"/>
        <v>40336.310157200001</v>
      </c>
      <c r="M119" s="25">
        <f t="shared" si="32"/>
        <v>113250.21091129998</v>
      </c>
      <c r="N119" s="25">
        <f t="shared" si="32"/>
        <v>34805.249203420113</v>
      </c>
      <c r="O119" s="25">
        <f t="shared" si="32"/>
        <v>33394.200963719995</v>
      </c>
      <c r="P119" s="25">
        <f>SUM(P42:P118)</f>
        <v>40116.289531049995</v>
      </c>
      <c r="Q119" s="25">
        <f t="shared" si="32"/>
        <v>108315.73969819008</v>
      </c>
      <c r="R119" s="74"/>
      <c r="S119" s="74"/>
    </row>
    <row r="120" spans="1:19" s="23" customFormat="1" x14ac:dyDescent="0.2">
      <c r="A120" s="51" t="s">
        <v>39</v>
      </c>
      <c r="B120" s="12">
        <v>3584.1204667900001</v>
      </c>
      <c r="C120" s="12">
        <v>3929.5806656999998</v>
      </c>
      <c r="D120" s="12">
        <v>5826.7717293699998</v>
      </c>
      <c r="E120" s="13">
        <f>SUM(B120:D120)</f>
        <v>13340.472861859998</v>
      </c>
      <c r="F120" s="43">
        <v>4582.5429454700006</v>
      </c>
      <c r="G120" s="43">
        <v>3898.6172874099998</v>
      </c>
      <c r="H120" s="12">
        <v>4779.20239881</v>
      </c>
      <c r="I120" s="13">
        <f>SUM(F120:H120)</f>
        <v>13260.362631690001</v>
      </c>
      <c r="J120" s="12">
        <v>4049.4343278299998</v>
      </c>
      <c r="K120" s="12">
        <v>3266.4726208500001</v>
      </c>
      <c r="L120" s="43">
        <v>4542.313770499999</v>
      </c>
      <c r="M120" s="13">
        <f>SUM(J120:L120)</f>
        <v>11858.220719179999</v>
      </c>
      <c r="N120" s="43">
        <v>3319.2546277699998</v>
      </c>
      <c r="O120" s="92">
        <v>4732.2398248400004</v>
      </c>
      <c r="P120" s="12">
        <v>3623.9613202699998</v>
      </c>
      <c r="Q120" s="13">
        <f>SUM(N120:P120)</f>
        <v>11675.455772880001</v>
      </c>
    </row>
    <row r="121" spans="1:19" s="23" customFormat="1" x14ac:dyDescent="0.2">
      <c r="A121" s="51" t="s">
        <v>40</v>
      </c>
      <c r="B121" s="12">
        <v>15226.65080847</v>
      </c>
      <c r="C121" s="12">
        <v>15411.74109001</v>
      </c>
      <c r="D121" s="12">
        <v>15416.746685940001</v>
      </c>
      <c r="E121" s="13">
        <f>SUM(B121:D121)</f>
        <v>46055.138584419998</v>
      </c>
      <c r="F121" s="43">
        <v>15129.914858850001</v>
      </c>
      <c r="G121" s="43">
        <v>13697.438339480001</v>
      </c>
      <c r="H121" s="12">
        <v>14904.016082299999</v>
      </c>
      <c r="I121" s="13">
        <f t="shared" ref="I121:I122" si="33">SUM(F121:H121)</f>
        <v>43731.369280630002</v>
      </c>
      <c r="J121" s="12">
        <v>15095.221447220001</v>
      </c>
      <c r="K121" s="12">
        <v>14204.11569615</v>
      </c>
      <c r="L121" s="43">
        <v>17256.42278529</v>
      </c>
      <c r="M121" s="13">
        <f>SUM(J121:L121)</f>
        <v>46555.759928660002</v>
      </c>
      <c r="N121" s="43">
        <v>15469.076669130001</v>
      </c>
      <c r="O121" s="92">
        <v>15134.46707266</v>
      </c>
      <c r="P121" s="12">
        <v>17476.961724500001</v>
      </c>
      <c r="Q121" s="13">
        <f>SUM(N121:P121)</f>
        <v>48080.505466290007</v>
      </c>
    </row>
    <row r="122" spans="1:19" x14ac:dyDescent="0.2">
      <c r="A122" s="51" t="s">
        <v>41</v>
      </c>
      <c r="B122" s="12">
        <v>279.66659023</v>
      </c>
      <c r="C122" s="12">
        <v>351.74758691999995</v>
      </c>
      <c r="D122" s="12">
        <v>1205.4976306000001</v>
      </c>
      <c r="E122" s="13">
        <f>SUM(B122:D122)</f>
        <v>1836.91180775</v>
      </c>
      <c r="F122" s="43">
        <v>715.87353953000002</v>
      </c>
      <c r="G122" s="43">
        <v>249.88107640000001</v>
      </c>
      <c r="H122" s="12">
        <v>388.17295202999998</v>
      </c>
      <c r="I122" s="13">
        <f t="shared" si="33"/>
        <v>1353.92756796</v>
      </c>
      <c r="J122" s="12">
        <v>406.35152382999996</v>
      </c>
      <c r="K122" s="12">
        <v>218.47290072999999</v>
      </c>
      <c r="L122" s="43">
        <v>362.62096307000007</v>
      </c>
      <c r="M122" s="13">
        <f>SUM(J122:L122)</f>
        <v>987.44538762999991</v>
      </c>
      <c r="N122" s="43">
        <v>583.5157389100001</v>
      </c>
      <c r="O122" s="92">
        <v>622.23718665000013</v>
      </c>
      <c r="P122" s="12">
        <v>683.05225777999999</v>
      </c>
      <c r="Q122" s="13">
        <f>SUM(N122:P122)</f>
        <v>1888.8051833400002</v>
      </c>
    </row>
    <row r="123" spans="1:19" x14ac:dyDescent="0.2">
      <c r="A123" s="24" t="s">
        <v>42</v>
      </c>
      <c r="B123" s="25">
        <f t="shared" ref="B123:P123" si="34">SUM(B120:B122)</f>
        <v>19090.437865489999</v>
      </c>
      <c r="C123" s="25">
        <f t="shared" si="34"/>
        <v>19693.069342629999</v>
      </c>
      <c r="D123" s="25">
        <f t="shared" si="34"/>
        <v>22449.016045910001</v>
      </c>
      <c r="E123" s="25">
        <f>SUM(E120:E122)</f>
        <v>61232.523254029998</v>
      </c>
      <c r="F123" s="25">
        <f t="shared" si="34"/>
        <v>20428.331343850001</v>
      </c>
      <c r="G123" s="25">
        <f t="shared" si="34"/>
        <v>17845.936703290001</v>
      </c>
      <c r="H123" s="25">
        <f t="shared" si="34"/>
        <v>20071.391433139997</v>
      </c>
      <c r="I123" s="78">
        <f t="shared" ref="I123" si="35">SUM(F123:H123)</f>
        <v>58345.659480279995</v>
      </c>
      <c r="J123" s="25">
        <f t="shared" si="34"/>
        <v>19551.007298879998</v>
      </c>
      <c r="K123" s="25">
        <f t="shared" si="34"/>
        <v>17689.061217730003</v>
      </c>
      <c r="L123" s="25">
        <f t="shared" si="34"/>
        <v>22161.357518859997</v>
      </c>
      <c r="M123" s="25">
        <f t="shared" si="34"/>
        <v>59401.426035470002</v>
      </c>
      <c r="N123" s="25">
        <f t="shared" si="34"/>
        <v>19371.847035809998</v>
      </c>
      <c r="O123" s="25">
        <f t="shared" si="34"/>
        <v>20488.94408415</v>
      </c>
      <c r="P123" s="25">
        <f t="shared" si="34"/>
        <v>21783.975302549999</v>
      </c>
      <c r="Q123" s="25">
        <f>SUM(Q120:Q122)</f>
        <v>61644.766422510009</v>
      </c>
      <c r="R123" s="19"/>
    </row>
    <row r="124" spans="1:19" x14ac:dyDescent="0.2">
      <c r="A124" s="24" t="s">
        <v>64</v>
      </c>
      <c r="B124" s="25">
        <f>B40+B119+B123</f>
        <v>56877.259498530002</v>
      </c>
      <c r="C124" s="25">
        <f>C40+C119+C123</f>
        <v>58939.1199328</v>
      </c>
      <c r="D124" s="25">
        <f>D40+D119+D123</f>
        <v>62657.490087480102</v>
      </c>
      <c r="E124" s="25">
        <f>E40+E119+E123</f>
        <v>178473.8695188101</v>
      </c>
      <c r="F124" s="25">
        <f t="shared" ref="F124:H124" si="36">F40+F119+F123</f>
        <v>69127.252552409991</v>
      </c>
      <c r="G124" s="25">
        <f t="shared" si="36"/>
        <v>61156.971905050013</v>
      </c>
      <c r="H124" s="25">
        <f t="shared" si="36"/>
        <v>67594.422180890004</v>
      </c>
      <c r="I124" s="25">
        <f t="shared" ref="I124:Q124" si="37">I40+I119+I123</f>
        <v>197878.64663834998</v>
      </c>
      <c r="J124" s="25">
        <f t="shared" ref="J124:P124" si="38">J40+J119+J123</f>
        <v>64788.329639039992</v>
      </c>
      <c r="K124" s="25">
        <f t="shared" si="38"/>
        <v>54978.638725469995</v>
      </c>
      <c r="L124" s="25">
        <f t="shared" si="38"/>
        <v>66903.080055329992</v>
      </c>
      <c r="M124" s="25">
        <f t="shared" si="38"/>
        <v>186670.04841983999</v>
      </c>
      <c r="N124" s="25">
        <f t="shared" si="38"/>
        <v>58471.564696440109</v>
      </c>
      <c r="O124" s="25">
        <f t="shared" si="38"/>
        <v>58206.072102989987</v>
      </c>
      <c r="P124" s="25">
        <f t="shared" si="38"/>
        <v>65877.125139159994</v>
      </c>
      <c r="Q124" s="25">
        <f t="shared" si="37"/>
        <v>182554.76193859009</v>
      </c>
    </row>
    <row r="125" spans="1:19" x14ac:dyDescent="0.2">
      <c r="A125" s="51" t="s">
        <v>80</v>
      </c>
      <c r="B125" s="12">
        <v>12818.9</v>
      </c>
      <c r="C125" s="12">
        <v>12818.9</v>
      </c>
      <c r="D125" s="12">
        <v>12818.9</v>
      </c>
      <c r="E125" s="13">
        <f t="shared" ref="E125:E127" si="39">SUM(B125:D125)</f>
        <v>38456.699999999997</v>
      </c>
      <c r="F125" s="43">
        <f>12818.9+1.35191899999336</f>
        <v>12820.251918999993</v>
      </c>
      <c r="G125" s="43">
        <f>12818.9-0.0179409999909694</f>
        <v>12818.882059000009</v>
      </c>
      <c r="H125" s="43">
        <f>12818.9+0.354000000006636</f>
        <v>12819.254000000006</v>
      </c>
      <c r="I125" s="13">
        <f>SUM(F125:H125)</f>
        <v>38458.387978000006</v>
      </c>
      <c r="J125" s="12"/>
      <c r="K125" s="12">
        <v>12818.9</v>
      </c>
      <c r="L125" s="43">
        <v>12818.9</v>
      </c>
      <c r="M125" s="13">
        <f>SUM(J125:L125)</f>
        <v>25637.8</v>
      </c>
      <c r="N125" s="43">
        <v>18012.69999900011</v>
      </c>
      <c r="O125" s="21">
        <v>18011.009207160725</v>
      </c>
      <c r="P125" s="43">
        <v>18012.7</v>
      </c>
      <c r="Q125" s="13">
        <f>SUM(N125:P125)</f>
        <v>54036.409206160839</v>
      </c>
    </row>
    <row r="126" spans="1:19" x14ac:dyDescent="0.2">
      <c r="A126" s="58" t="s">
        <v>230</v>
      </c>
      <c r="B126" s="12">
        <v>700</v>
      </c>
      <c r="C126" s="12">
        <v>700</v>
      </c>
      <c r="D126" s="12">
        <v>700</v>
      </c>
      <c r="E126" s="13">
        <f t="shared" si="39"/>
        <v>2100</v>
      </c>
      <c r="F126" s="43">
        <v>700</v>
      </c>
      <c r="G126" s="43">
        <v>700</v>
      </c>
      <c r="H126" s="43">
        <v>700</v>
      </c>
      <c r="I126" s="13">
        <f t="shared" ref="I126:I127" si="40">SUM(F126:H126)</f>
        <v>2100</v>
      </c>
      <c r="J126" s="12">
        <v>700</v>
      </c>
      <c r="K126" s="12">
        <v>700</v>
      </c>
      <c r="L126" s="43">
        <v>700</v>
      </c>
      <c r="M126" s="13">
        <f>SUM(J126:L126)</f>
        <v>2100</v>
      </c>
      <c r="N126" s="43">
        <v>700</v>
      </c>
      <c r="O126" s="21">
        <v>700</v>
      </c>
      <c r="P126" s="43">
        <v>700</v>
      </c>
      <c r="Q126" s="13">
        <f>SUM(N126:P126)</f>
        <v>2100</v>
      </c>
    </row>
    <row r="127" spans="1:19" s="23" customFormat="1" x14ac:dyDescent="0.2">
      <c r="A127" s="51" t="s">
        <v>43</v>
      </c>
      <c r="B127" s="12">
        <v>283.46390110000004</v>
      </c>
      <c r="C127" s="12">
        <v>642.71241725000004</v>
      </c>
      <c r="D127" s="12">
        <v>340.70583299000003</v>
      </c>
      <c r="E127" s="13">
        <f t="shared" si="39"/>
        <v>1266.8821513400001</v>
      </c>
      <c r="F127" s="43">
        <v>763.65035620000003</v>
      </c>
      <c r="G127" s="43">
        <v>1048.6984914099999</v>
      </c>
      <c r="H127" s="43">
        <v>530.93423825000002</v>
      </c>
      <c r="I127" s="13">
        <f t="shared" si="40"/>
        <v>2343.28308586</v>
      </c>
      <c r="J127" s="12">
        <v>841.53784015999997</v>
      </c>
      <c r="K127" s="12">
        <v>111.13042393000001</v>
      </c>
      <c r="L127" s="43">
        <v>609.68939060000002</v>
      </c>
      <c r="M127" s="13">
        <f>SUM(J127:L127)</f>
        <v>1562.3576546899999</v>
      </c>
      <c r="N127" s="43">
        <v>684.99454475000005</v>
      </c>
      <c r="O127" s="21">
        <v>853.76143663999994</v>
      </c>
      <c r="P127" s="43">
        <v>709.36664487999997</v>
      </c>
      <c r="Q127" s="13">
        <f>SUM(N127:P127)</f>
        <v>2248.1226262700002</v>
      </c>
    </row>
    <row r="128" spans="1:19" s="23" customFormat="1" x14ac:dyDescent="0.2">
      <c r="A128" s="24" t="s">
        <v>63</v>
      </c>
      <c r="B128" s="25">
        <f t="shared" ref="B128:Q128" si="41">B124-B125-B126+B127</f>
        <v>43641.823399630004</v>
      </c>
      <c r="C128" s="25">
        <f t="shared" si="41"/>
        <v>46062.932350049996</v>
      </c>
      <c r="D128" s="25">
        <f t="shared" si="41"/>
        <v>49479.295920470104</v>
      </c>
      <c r="E128" s="25">
        <f t="shared" si="41"/>
        <v>139184.0516701501</v>
      </c>
      <c r="F128" s="25">
        <f>F124-F125-F126+F127</f>
        <v>56370.650989609996</v>
      </c>
      <c r="G128" s="25">
        <f t="shared" si="41"/>
        <v>48686.788337460006</v>
      </c>
      <c r="H128" s="25">
        <f t="shared" si="41"/>
        <v>54606.102419139999</v>
      </c>
      <c r="I128" s="25">
        <f>I124-I125-I126+I127</f>
        <v>159663.54174620996</v>
      </c>
      <c r="J128" s="25">
        <f t="shared" si="41"/>
        <v>64929.867479199995</v>
      </c>
      <c r="K128" s="25">
        <f t="shared" si="41"/>
        <v>41570.869149399994</v>
      </c>
      <c r="L128" s="25">
        <f t="shared" si="41"/>
        <v>53993.869445929988</v>
      </c>
      <c r="M128" s="25">
        <f t="shared" si="41"/>
        <v>160494.60607452999</v>
      </c>
      <c r="N128" s="25">
        <f>N124-N125-N126+N127</f>
        <v>40443.859242190003</v>
      </c>
      <c r="O128" s="25">
        <f t="shared" si="41"/>
        <v>40348.824332469267</v>
      </c>
      <c r="P128" s="25">
        <f>P124-P125-P126+P127</f>
        <v>47873.791784039997</v>
      </c>
      <c r="Q128" s="25">
        <f t="shared" si="41"/>
        <v>128666.47535869924</v>
      </c>
    </row>
    <row r="129" spans="1:17" s="23" customFormat="1" ht="14.25" x14ac:dyDescent="0.2">
      <c r="A129" s="8" t="s">
        <v>61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s="23" customFormat="1" ht="14.25" x14ac:dyDescent="0.2">
      <c r="A130" s="8"/>
      <c r="B130" s="1"/>
      <c r="C130" s="1"/>
      <c r="D130" s="98"/>
      <c r="E130" s="98"/>
      <c r="F130" s="98"/>
      <c r="G130" s="98"/>
      <c r="H130" s="98"/>
      <c r="I130"/>
      <c r="J130" s="1"/>
      <c r="K130" s="1"/>
      <c r="L130" s="1"/>
      <c r="M130" s="11"/>
      <c r="N130" s="1"/>
      <c r="O130" s="1"/>
      <c r="P130" s="1"/>
      <c r="Q130"/>
    </row>
    <row r="131" spans="1:17" s="23" customFormat="1" ht="15.75" x14ac:dyDescent="0.25">
      <c r="A131" s="7" t="s">
        <v>94</v>
      </c>
      <c r="B131" s="86" t="s">
        <v>76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1:17" s="23" customFormat="1" x14ac:dyDescent="0.2">
      <c r="A132" s="105" t="s">
        <v>56</v>
      </c>
      <c r="B132" s="103" t="s">
        <v>239</v>
      </c>
      <c r="C132" s="103"/>
      <c r="D132" s="103"/>
      <c r="E132" s="103"/>
      <c r="F132" s="103" t="s">
        <v>240</v>
      </c>
      <c r="G132" s="103"/>
      <c r="H132" s="103"/>
      <c r="I132" s="103"/>
      <c r="J132" s="85" t="s">
        <v>243</v>
      </c>
      <c r="K132" s="85"/>
      <c r="L132" s="85"/>
      <c r="M132" s="85"/>
      <c r="N132" s="85" t="s">
        <v>244</v>
      </c>
      <c r="O132" s="85"/>
      <c r="P132" s="85"/>
      <c r="Q132" s="85"/>
    </row>
    <row r="133" spans="1:17" s="23" customFormat="1" x14ac:dyDescent="0.2">
      <c r="A133" s="105"/>
      <c r="B133" s="55" t="s">
        <v>48</v>
      </c>
      <c r="C133" s="55" t="s">
        <v>50</v>
      </c>
      <c r="D133" s="55" t="s">
        <v>51</v>
      </c>
      <c r="E133" s="55" t="s">
        <v>65</v>
      </c>
      <c r="F133" s="55" t="s">
        <v>66</v>
      </c>
      <c r="G133" s="55" t="s">
        <v>67</v>
      </c>
      <c r="H133" s="55" t="s">
        <v>68</v>
      </c>
      <c r="I133" s="55" t="s">
        <v>65</v>
      </c>
      <c r="J133" s="55" t="s">
        <v>69</v>
      </c>
      <c r="K133" s="55" t="s">
        <v>70</v>
      </c>
      <c r="L133" s="55" t="s">
        <v>71</v>
      </c>
      <c r="M133" s="55" t="s">
        <v>65</v>
      </c>
      <c r="N133" s="55" t="s">
        <v>72</v>
      </c>
      <c r="O133" s="55" t="s">
        <v>73</v>
      </c>
      <c r="P133" s="55" t="s">
        <v>74</v>
      </c>
      <c r="Q133" s="55" t="s">
        <v>65</v>
      </c>
    </row>
    <row r="134" spans="1:17" s="23" customFormat="1" x14ac:dyDescent="0.2">
      <c r="A134" s="66" t="s">
        <v>200</v>
      </c>
      <c r="B134" s="67"/>
      <c r="C134" s="67"/>
      <c r="D134" s="67"/>
      <c r="E134" s="67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</row>
    <row r="135" spans="1:17" s="23" customFormat="1" x14ac:dyDescent="0.2">
      <c r="A135" s="51" t="s">
        <v>232</v>
      </c>
      <c r="B135" s="12">
        <v>35806.15629477999</v>
      </c>
      <c r="C135" s="12">
        <v>81330.294717585406</v>
      </c>
      <c r="D135" s="12">
        <v>78224.517819891436</v>
      </c>
      <c r="E135" s="14">
        <f>SUM(B135:D135)</f>
        <v>195360.96883225685</v>
      </c>
      <c r="F135" s="42">
        <v>75176.2615986889</v>
      </c>
      <c r="G135" s="42">
        <v>59532.357370759986</v>
      </c>
      <c r="H135" s="76">
        <v>68773.699722129983</v>
      </c>
      <c r="I135" s="14">
        <f>SUM(F135:H135)</f>
        <v>203482.31869157887</v>
      </c>
      <c r="J135" s="12">
        <v>61825.981373250019</v>
      </c>
      <c r="K135" s="12">
        <v>50690.36703285059</v>
      </c>
      <c r="L135" s="12">
        <v>61532.96969710719</v>
      </c>
      <c r="M135" s="14">
        <f>SUM(J135:L135)</f>
        <v>174049.3181032078</v>
      </c>
      <c r="N135" s="42">
        <v>60635.222830338476</v>
      </c>
      <c r="O135" s="12">
        <v>69338.796020796595</v>
      </c>
      <c r="P135" s="12">
        <v>78110.990169760058</v>
      </c>
      <c r="Q135" s="14">
        <f>SUM(N135:P135)</f>
        <v>208085.00902089512</v>
      </c>
    </row>
    <row r="136" spans="1:17" x14ac:dyDescent="0.2">
      <c r="A136" s="51" t="s">
        <v>201</v>
      </c>
      <c r="B136" s="12">
        <v>233.4823744</v>
      </c>
      <c r="C136" s="12">
        <v>595.92961300000002</v>
      </c>
      <c r="D136" s="12">
        <v>102.2101285</v>
      </c>
      <c r="E136" s="13">
        <f t="shared" ref="E136:E141" si="42">SUM(B136:D136)</f>
        <v>931.62211590000004</v>
      </c>
      <c r="F136" s="42">
        <v>851.07141999999999</v>
      </c>
      <c r="G136" s="42">
        <v>18171.230565000002</v>
      </c>
      <c r="H136" s="76">
        <v>21046.711120580003</v>
      </c>
      <c r="I136" s="14">
        <f t="shared" ref="I136:I138" si="43">SUM(F136:H136)</f>
        <v>40069.013105580001</v>
      </c>
      <c r="J136" s="12">
        <v>13451.210639000001</v>
      </c>
      <c r="K136" s="12">
        <v>7138.1292800000001</v>
      </c>
      <c r="L136" s="12">
        <v>623.98418700000002</v>
      </c>
      <c r="M136" s="13">
        <f>SUM(J136:L136)</f>
        <v>21213.324106</v>
      </c>
      <c r="N136" s="42">
        <v>245.26836299999999</v>
      </c>
      <c r="O136" s="12">
        <v>113.63715000000001</v>
      </c>
      <c r="P136" s="12">
        <v>8.2799999999999994</v>
      </c>
      <c r="Q136" s="13">
        <f>SUM(N136:P136)</f>
        <v>367.18551299999996</v>
      </c>
    </row>
    <row r="137" spans="1:17" s="23" customFormat="1" x14ac:dyDescent="0.2">
      <c r="A137" s="51" t="s">
        <v>202</v>
      </c>
      <c r="B137" s="12">
        <v>4040.5211823099994</v>
      </c>
      <c r="C137" s="12">
        <v>3950.0152088600003</v>
      </c>
      <c r="D137" s="12">
        <v>4702.9143609500006</v>
      </c>
      <c r="E137" s="13">
        <f t="shared" si="42"/>
        <v>12693.450752119999</v>
      </c>
      <c r="F137" s="42">
        <v>4973.3322689099996</v>
      </c>
      <c r="G137" s="42">
        <v>4722.2409533800001</v>
      </c>
      <c r="H137" s="76">
        <v>4874.545613960001</v>
      </c>
      <c r="I137" s="14">
        <f t="shared" si="43"/>
        <v>14570.118836250002</v>
      </c>
      <c r="J137" s="12">
        <v>3882.0047040600002</v>
      </c>
      <c r="K137" s="12">
        <v>3407.3842517600001</v>
      </c>
      <c r="L137" s="12">
        <v>4338.8658054300004</v>
      </c>
      <c r="M137" s="13">
        <f>SUM(J137:L137)</f>
        <v>11628.254761250002</v>
      </c>
      <c r="N137" s="42">
        <v>3962.5435636800003</v>
      </c>
      <c r="O137" s="12">
        <v>4564.8021441400006</v>
      </c>
      <c r="P137" s="12">
        <v>5401.1061766400007</v>
      </c>
      <c r="Q137" s="13">
        <f>SUM(N137:P137)</f>
        <v>13928.451884460002</v>
      </c>
    </row>
    <row r="138" spans="1:17" s="23" customFormat="1" x14ac:dyDescent="0.2">
      <c r="A138" s="51" t="s">
        <v>203</v>
      </c>
      <c r="B138" s="12">
        <v>1190.9230048499999</v>
      </c>
      <c r="C138" s="12">
        <v>1450.4453247099998</v>
      </c>
      <c r="D138" s="12">
        <v>1075.1843447399999</v>
      </c>
      <c r="E138" s="13">
        <f t="shared" si="42"/>
        <v>3716.5526742999991</v>
      </c>
      <c r="F138" s="42">
        <v>1368.8757433600001</v>
      </c>
      <c r="G138" s="42">
        <v>1094.1910503800002</v>
      </c>
      <c r="H138" s="76">
        <v>1385.4022413</v>
      </c>
      <c r="I138" s="14">
        <f t="shared" si="43"/>
        <v>3848.4690350400006</v>
      </c>
      <c r="J138" s="12">
        <v>1123.7751616600001</v>
      </c>
      <c r="K138" s="12">
        <v>1094.9582230899998</v>
      </c>
      <c r="L138" s="12">
        <v>1055.6957883699999</v>
      </c>
      <c r="M138" s="13">
        <f>SUM(J138:L138)</f>
        <v>3274.4291731200001</v>
      </c>
      <c r="N138" s="42">
        <v>1103.5862985199999</v>
      </c>
      <c r="O138" s="12">
        <v>1296.9073003699998</v>
      </c>
      <c r="P138" s="12">
        <v>1317.86616678</v>
      </c>
      <c r="Q138" s="13">
        <f>SUM(N138:P138)</f>
        <v>3718.3597656699994</v>
      </c>
    </row>
    <row r="139" spans="1:17" s="23" customFormat="1" x14ac:dyDescent="0.2">
      <c r="A139" s="24" t="s">
        <v>36</v>
      </c>
      <c r="B139" s="25">
        <f>SUM(B135:B138)</f>
        <v>41271.082856339992</v>
      </c>
      <c r="C139" s="25">
        <f t="shared" ref="C139:Q139" si="44">SUM(C135:C138)</f>
        <v>87326.68486415541</v>
      </c>
      <c r="D139" s="25">
        <f t="shared" si="44"/>
        <v>84104.826654081437</v>
      </c>
      <c r="E139" s="25">
        <f t="shared" si="44"/>
        <v>212702.59437457687</v>
      </c>
      <c r="F139" s="25">
        <f t="shared" si="44"/>
        <v>82369.541030958891</v>
      </c>
      <c r="G139" s="25">
        <f t="shared" si="44"/>
        <v>83520.019939519989</v>
      </c>
      <c r="H139" s="25">
        <f t="shared" si="44"/>
        <v>96080.35869796999</v>
      </c>
      <c r="I139" s="25">
        <f t="shared" si="44"/>
        <v>261969.91966844889</v>
      </c>
      <c r="J139" s="25">
        <f t="shared" si="44"/>
        <v>80282.97187797002</v>
      </c>
      <c r="K139" s="25">
        <f t="shared" si="44"/>
        <v>62330.838787700588</v>
      </c>
      <c r="L139" s="25">
        <f t="shared" si="44"/>
        <v>67551.515477907189</v>
      </c>
      <c r="M139" s="25">
        <f t="shared" si="44"/>
        <v>210165.32614357781</v>
      </c>
      <c r="N139" s="25">
        <f t="shared" si="44"/>
        <v>65946.621055538475</v>
      </c>
      <c r="O139" s="25">
        <f t="shared" si="44"/>
        <v>75314.142615306599</v>
      </c>
      <c r="P139" s="25">
        <f t="shared" si="44"/>
        <v>84838.242513180056</v>
      </c>
      <c r="Q139" s="25">
        <f t="shared" si="44"/>
        <v>226099.00618402511</v>
      </c>
    </row>
    <row r="140" spans="1:17" s="23" customFormat="1" x14ac:dyDescent="0.2">
      <c r="A140" s="24" t="s">
        <v>204</v>
      </c>
      <c r="B140" s="12"/>
      <c r="C140" s="12"/>
      <c r="D140" s="12"/>
      <c r="E140" s="13">
        <f t="shared" si="42"/>
        <v>0</v>
      </c>
      <c r="F140" s="42"/>
      <c r="G140" s="42"/>
      <c r="H140" s="42"/>
      <c r="I140" s="13">
        <f t="shared" ref="I140" si="45">SUM(F140:H140)</f>
        <v>0</v>
      </c>
      <c r="J140" s="42"/>
      <c r="K140" s="42"/>
      <c r="L140" s="42"/>
      <c r="M140" s="13">
        <f>SUM(J140:L140)</f>
        <v>0</v>
      </c>
      <c r="N140" s="42"/>
      <c r="O140" s="42"/>
      <c r="P140" s="42"/>
      <c r="Q140" s="13">
        <f>SUM(N140:P140)</f>
        <v>0</v>
      </c>
    </row>
    <row r="141" spans="1:17" s="23" customFormat="1" x14ac:dyDescent="0.2">
      <c r="A141" s="58" t="s">
        <v>205</v>
      </c>
      <c r="B141" s="12">
        <v>7521.0038290700177</v>
      </c>
      <c r="C141" s="12">
        <v>19246.399137069988</v>
      </c>
      <c r="D141" s="12">
        <v>19708.302248630025</v>
      </c>
      <c r="E141" s="13">
        <f t="shared" si="42"/>
        <v>46475.705214770031</v>
      </c>
      <c r="F141" s="42">
        <v>16176.736387166275</v>
      </c>
      <c r="G141" s="42">
        <v>15335.063995470002</v>
      </c>
      <c r="H141" s="76">
        <v>19014.692033235595</v>
      </c>
      <c r="I141" s="13">
        <f>SUM(F141:H141)</f>
        <v>50526.492415871871</v>
      </c>
      <c r="J141" s="12">
        <v>14975.408460479986</v>
      </c>
      <c r="K141" s="12">
        <v>18932.411092760005</v>
      </c>
      <c r="L141" s="12">
        <v>29082.22155890998</v>
      </c>
      <c r="M141" s="13">
        <f>SUM(J141:L141)</f>
        <v>62990.041112149971</v>
      </c>
      <c r="N141" s="42">
        <v>23282.158597029986</v>
      </c>
      <c r="O141" s="12">
        <v>29833.728765039996</v>
      </c>
      <c r="P141" s="12">
        <v>47839.267722560005</v>
      </c>
      <c r="Q141" s="13">
        <f>SUM(N141:P141)</f>
        <v>100955.15508462998</v>
      </c>
    </row>
    <row r="142" spans="1:17" s="23" customFormat="1" x14ac:dyDescent="0.2">
      <c r="A142" s="51" t="s">
        <v>206</v>
      </c>
      <c r="B142" s="12">
        <v>63323</v>
      </c>
      <c r="C142" s="12">
        <v>58740.167716520002</v>
      </c>
      <c r="D142" s="12">
        <v>60340.547901999998</v>
      </c>
      <c r="E142" s="13">
        <f>SUM(B142:D142)</f>
        <v>182403.71561851999</v>
      </c>
      <c r="F142" s="42">
        <v>59429.730124400005</v>
      </c>
      <c r="G142" s="42">
        <v>49333.267915190001</v>
      </c>
      <c r="H142" s="76">
        <v>49115.705692720003</v>
      </c>
      <c r="I142" s="13">
        <f>SUM(F142:H142)</f>
        <v>157878.70373231001</v>
      </c>
      <c r="J142" s="12">
        <v>47013.969039890006</v>
      </c>
      <c r="K142" s="12">
        <v>47293.894553719998</v>
      </c>
      <c r="L142" s="12">
        <v>54087.978233000002</v>
      </c>
      <c r="M142" s="13">
        <f>SUM(J142:L142)</f>
        <v>148395.84182661001</v>
      </c>
      <c r="N142" s="42">
        <v>48861.5872074</v>
      </c>
      <c r="O142" s="12">
        <v>59338.058233000003</v>
      </c>
      <c r="P142" s="12">
        <v>59120.713840120006</v>
      </c>
      <c r="Q142" s="13">
        <f>SUM(N142:P142)</f>
        <v>167320.35928052</v>
      </c>
    </row>
    <row r="143" spans="1:17" s="79" customFormat="1" x14ac:dyDescent="0.2">
      <c r="A143" s="24" t="s">
        <v>42</v>
      </c>
      <c r="B143" s="25">
        <f>SUM(B141:B142)</f>
        <v>70844.003829070018</v>
      </c>
      <c r="C143" s="25">
        <f t="shared" ref="C143:Q143" si="46">SUM(C141:C142)</f>
        <v>77986.566853589989</v>
      </c>
      <c r="D143" s="25">
        <f t="shared" si="46"/>
        <v>80048.850150630024</v>
      </c>
      <c r="E143" s="25">
        <f t="shared" si="46"/>
        <v>228879.42083329003</v>
      </c>
      <c r="F143" s="25">
        <f t="shared" si="46"/>
        <v>75606.466511566279</v>
      </c>
      <c r="G143" s="25">
        <f t="shared" si="46"/>
        <v>64668.331910660003</v>
      </c>
      <c r="H143" s="25">
        <f t="shared" si="46"/>
        <v>68130.397725955598</v>
      </c>
      <c r="I143" s="25">
        <f t="shared" si="46"/>
        <v>208405.19614818189</v>
      </c>
      <c r="J143" s="25">
        <f t="shared" si="46"/>
        <v>61989.377500369992</v>
      </c>
      <c r="K143" s="25">
        <f t="shared" si="46"/>
        <v>66226.305646480003</v>
      </c>
      <c r="L143" s="25">
        <f t="shared" si="46"/>
        <v>83170.199791909981</v>
      </c>
      <c r="M143" s="25">
        <f t="shared" si="46"/>
        <v>211385.88293875998</v>
      </c>
      <c r="N143" s="25">
        <f t="shared" si="46"/>
        <v>72143.745804429986</v>
      </c>
      <c r="O143" s="25">
        <f t="shared" si="46"/>
        <v>89171.786998039999</v>
      </c>
      <c r="P143" s="25">
        <f t="shared" si="46"/>
        <v>106959.98156268001</v>
      </c>
      <c r="Q143" s="25">
        <f t="shared" si="46"/>
        <v>268275.51436515001</v>
      </c>
    </row>
    <row r="144" spans="1:17" s="23" customFormat="1" x14ac:dyDescent="0.2">
      <c r="A144" s="62" t="s">
        <v>207</v>
      </c>
      <c r="B144" s="12">
        <v>126874.39096202717</v>
      </c>
      <c r="C144" s="12">
        <v>124408.72746048393</v>
      </c>
      <c r="D144" s="12">
        <v>107436.78930969856</v>
      </c>
      <c r="E144" s="13">
        <f>SUM(B144:D144)</f>
        <v>358719.90773220966</v>
      </c>
      <c r="F144" s="42">
        <v>142829.49328323477</v>
      </c>
      <c r="G144" s="42">
        <v>129912.6431001601</v>
      </c>
      <c r="H144" s="76">
        <v>136852.02729920438</v>
      </c>
      <c r="I144" s="13">
        <f>SUM(F144:H144)</f>
        <v>409594.16368259926</v>
      </c>
      <c r="J144" s="12">
        <v>140537.05390739001</v>
      </c>
      <c r="K144" s="12">
        <v>123027.1325853794</v>
      </c>
      <c r="L144" s="12">
        <v>124149.24380458279</v>
      </c>
      <c r="M144" s="13">
        <f>SUM(J144:L144)</f>
        <v>387713.4302973522</v>
      </c>
      <c r="N144" s="42">
        <v>117093.85599488308</v>
      </c>
      <c r="O144" s="12">
        <v>141751.5220178146</v>
      </c>
      <c r="P144" s="12">
        <v>128089.73969618001</v>
      </c>
      <c r="Q144" s="13">
        <f>SUM(N144:P144)</f>
        <v>386935.11770887766</v>
      </c>
    </row>
    <row r="145" spans="1:17" s="23" customFormat="1" x14ac:dyDescent="0.2">
      <c r="A145" s="51" t="s">
        <v>208</v>
      </c>
      <c r="B145" s="12">
        <v>57782.737438699995</v>
      </c>
      <c r="C145" s="12">
        <v>56025.8088183</v>
      </c>
      <c r="D145" s="12">
        <v>55939.028154150001</v>
      </c>
      <c r="E145" s="13">
        <f>SUM(B145:D145)</f>
        <v>169747.57441115001</v>
      </c>
      <c r="F145" s="42">
        <v>55457.093814150001</v>
      </c>
      <c r="G145" s="42">
        <v>46896.316730400002</v>
      </c>
      <c r="H145" s="76">
        <v>45188.637267669998</v>
      </c>
      <c r="I145" s="13">
        <f t="shared" ref="I145:I146" si="47">SUM(F145:H145)</f>
        <v>147542.04781222</v>
      </c>
      <c r="J145" s="12">
        <v>44546.336722040003</v>
      </c>
      <c r="K145" s="12">
        <v>47408.410825110004</v>
      </c>
      <c r="L145" s="12">
        <v>51318.616785999999</v>
      </c>
      <c r="M145" s="13">
        <f>SUM(J145:L145)</f>
        <v>143273.36433315001</v>
      </c>
      <c r="N145" s="42">
        <v>47327.030944110003</v>
      </c>
      <c r="O145" s="12">
        <v>58059.448982959999</v>
      </c>
      <c r="P145" s="12">
        <v>57267.573720100001</v>
      </c>
      <c r="Q145" s="13">
        <f>SUM(N145:P145)</f>
        <v>162654.05364717002</v>
      </c>
    </row>
    <row r="146" spans="1:17" s="23" customFormat="1" x14ac:dyDescent="0.2">
      <c r="A146" s="51" t="s">
        <v>209</v>
      </c>
      <c r="B146" s="12">
        <v>11983.99854583</v>
      </c>
      <c r="C146" s="12">
        <v>12212.527195129998</v>
      </c>
      <c r="D146" s="12">
        <v>10774.867523620002</v>
      </c>
      <c r="E146" s="13">
        <f>SUM(B146:D146)</f>
        <v>34971.393264580001</v>
      </c>
      <c r="F146" s="42">
        <v>11357.147071679999</v>
      </c>
      <c r="G146" s="42">
        <v>11039.91323034</v>
      </c>
      <c r="H146" s="76">
        <v>9758.1895015600003</v>
      </c>
      <c r="I146" s="13">
        <f t="shared" si="47"/>
        <v>32155.249803580002</v>
      </c>
      <c r="J146" s="12">
        <v>8922.3798124000004</v>
      </c>
      <c r="K146" s="12">
        <v>9626.54810559</v>
      </c>
      <c r="L146" s="12">
        <v>9562.255744</v>
      </c>
      <c r="M146" s="13">
        <f>SUM(J146:L146)</f>
        <v>28111.183661989999</v>
      </c>
      <c r="N146" s="45">
        <v>9246.9287313700006</v>
      </c>
      <c r="O146" s="59">
        <v>11326.245109760001</v>
      </c>
      <c r="P146" s="59">
        <v>11278.818512260001</v>
      </c>
      <c r="Q146" s="13">
        <f>SUM(N146:P146)</f>
        <v>31851.992353390004</v>
      </c>
    </row>
    <row r="147" spans="1:17" s="79" customFormat="1" x14ac:dyDescent="0.2">
      <c r="A147" s="24" t="s">
        <v>36</v>
      </c>
      <c r="B147" s="25">
        <f>SUM(B144:B146)</f>
        <v>196641.12694655717</v>
      </c>
      <c r="C147" s="25">
        <f t="shared" ref="C147:Q147" si="48">SUM(C144:C146)</f>
        <v>192647.06347391394</v>
      </c>
      <c r="D147" s="25">
        <f t="shared" si="48"/>
        <v>174150.68498746856</v>
      </c>
      <c r="E147" s="25">
        <f t="shared" si="48"/>
        <v>563438.87540793978</v>
      </c>
      <c r="F147" s="25">
        <f t="shared" si="48"/>
        <v>209643.73416906476</v>
      </c>
      <c r="G147" s="25">
        <f t="shared" si="48"/>
        <v>187848.87306090011</v>
      </c>
      <c r="H147" s="25">
        <f t="shared" si="48"/>
        <v>191798.85406843439</v>
      </c>
      <c r="I147" s="25">
        <f t="shared" si="48"/>
        <v>589291.46129839926</v>
      </c>
      <c r="J147" s="25">
        <f t="shared" si="48"/>
        <v>194005.77044183001</v>
      </c>
      <c r="K147" s="25">
        <f t="shared" si="48"/>
        <v>180062.09151607938</v>
      </c>
      <c r="L147" s="25">
        <f t="shared" si="48"/>
        <v>185030.11633458277</v>
      </c>
      <c r="M147" s="25">
        <f t="shared" si="48"/>
        <v>559097.97829249222</v>
      </c>
      <c r="N147" s="25">
        <f t="shared" si="48"/>
        <v>173667.81567036308</v>
      </c>
      <c r="O147" s="25">
        <f t="shared" si="48"/>
        <v>211137.21611053459</v>
      </c>
      <c r="P147" s="25">
        <f t="shared" si="48"/>
        <v>196636.13192854004</v>
      </c>
      <c r="Q147" s="25">
        <f t="shared" si="48"/>
        <v>581441.16370943771</v>
      </c>
    </row>
    <row r="148" spans="1:17" s="23" customFormat="1" x14ac:dyDescent="0.2">
      <c r="A148" s="24" t="s">
        <v>36</v>
      </c>
      <c r="B148" s="25">
        <f>B147+B143+B139</f>
        <v>308756.2136319672</v>
      </c>
      <c r="C148" s="25">
        <f t="shared" ref="C148:Q148" si="49">C147+C143+C139</f>
        <v>357960.31519165932</v>
      </c>
      <c r="D148" s="25">
        <f t="shared" si="49"/>
        <v>338304.36179217999</v>
      </c>
      <c r="E148" s="25">
        <f t="shared" si="49"/>
        <v>1005020.8906158067</v>
      </c>
      <c r="F148" s="25">
        <f t="shared" si="49"/>
        <v>367619.74171158992</v>
      </c>
      <c r="G148" s="25">
        <f t="shared" si="49"/>
        <v>336037.22491108009</v>
      </c>
      <c r="H148" s="25">
        <f t="shared" si="49"/>
        <v>356009.61049235996</v>
      </c>
      <c r="I148" s="25">
        <f t="shared" si="49"/>
        <v>1059666.57711503</v>
      </c>
      <c r="J148" s="25">
        <f t="shared" si="49"/>
        <v>336278.11982017005</v>
      </c>
      <c r="K148" s="25">
        <f t="shared" si="49"/>
        <v>308619.23595025996</v>
      </c>
      <c r="L148" s="25">
        <f t="shared" si="49"/>
        <v>335751.83160439995</v>
      </c>
      <c r="M148" s="25">
        <f t="shared" si="49"/>
        <v>980649.18737483001</v>
      </c>
      <c r="N148" s="25">
        <f t="shared" si="49"/>
        <v>311758.18253033154</v>
      </c>
      <c r="O148" s="25">
        <f t="shared" si="49"/>
        <v>375623.1457238812</v>
      </c>
      <c r="P148" s="25">
        <f t="shared" si="49"/>
        <v>388434.35600440012</v>
      </c>
      <c r="Q148" s="25">
        <f t="shared" si="49"/>
        <v>1075815.6842586128</v>
      </c>
    </row>
    <row r="149" spans="1:17" s="23" customFormat="1" x14ac:dyDescent="0.2">
      <c r="A149" s="4" t="s">
        <v>78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s="23" customFormat="1" x14ac:dyDescent="0.2">
      <c r="A150" s="51" t="s">
        <v>210</v>
      </c>
      <c r="B150" s="12">
        <v>19.241975</v>
      </c>
      <c r="C150" s="12">
        <v>33.160262000000003</v>
      </c>
      <c r="D150" s="12">
        <v>31.049146</v>
      </c>
      <c r="E150" s="13">
        <f>SUM(B150:D150)</f>
        <v>83.451382999999993</v>
      </c>
      <c r="F150" s="42">
        <v>18.789981000000001</v>
      </c>
      <c r="G150" s="42">
        <v>132.00810104999999</v>
      </c>
      <c r="H150" s="76">
        <v>34.1111194</v>
      </c>
      <c r="I150" s="13">
        <f>SUM(F150:H150)</f>
        <v>184.90920145000001</v>
      </c>
      <c r="J150" s="12">
        <v>46.4808132</v>
      </c>
      <c r="K150" s="12">
        <v>54.4567652</v>
      </c>
      <c r="L150" s="12">
        <v>52.617128510000001</v>
      </c>
      <c r="M150" s="13">
        <f t="shared" ref="M150:M156" si="50">SUM(J150:L150)</f>
        <v>153.55470690999999</v>
      </c>
      <c r="N150" s="42">
        <v>34.788940359999998</v>
      </c>
      <c r="O150" s="12">
        <v>41.127878000000003</v>
      </c>
      <c r="P150" s="12">
        <v>41.077931119999995</v>
      </c>
      <c r="Q150" s="13">
        <f t="shared" ref="Q150:Q156" si="51">SUM(N150:P150)</f>
        <v>116.99474948</v>
      </c>
    </row>
    <row r="151" spans="1:17" s="23" customFormat="1" x14ac:dyDescent="0.2">
      <c r="A151" s="51" t="s">
        <v>211</v>
      </c>
      <c r="B151" s="12">
        <v>6.8669599999999997</v>
      </c>
      <c r="C151" s="12">
        <v>8.6982560000000007</v>
      </c>
      <c r="D151" s="12">
        <v>76.637998199999998</v>
      </c>
      <c r="E151" s="13">
        <f>SUM(B151:D151)</f>
        <v>92.203214199999991</v>
      </c>
      <c r="F151" s="42">
        <v>29.46900252</v>
      </c>
      <c r="G151" s="42">
        <v>47.643276999999998</v>
      </c>
      <c r="H151" s="76">
        <v>33.968150000000001</v>
      </c>
      <c r="I151" s="13">
        <f t="shared" ref="I151:I156" si="52">SUM(F151:H151)</f>
        <v>111.08042952</v>
      </c>
      <c r="J151" s="12">
        <v>3.3624309999999999</v>
      </c>
      <c r="K151" s="12">
        <v>0.57443</v>
      </c>
      <c r="L151" s="12">
        <v>0.91020000000000001</v>
      </c>
      <c r="M151" s="13">
        <f t="shared" si="50"/>
        <v>4.8470610000000001</v>
      </c>
      <c r="N151" s="42">
        <v>0</v>
      </c>
      <c r="O151" s="12">
        <v>5.6055999999999999</v>
      </c>
      <c r="P151" s="12">
        <v>54.137099999999997</v>
      </c>
      <c r="Q151" s="13">
        <f t="shared" si="51"/>
        <v>59.742699999999999</v>
      </c>
    </row>
    <row r="152" spans="1:17" s="23" customFormat="1" x14ac:dyDescent="0.2">
      <c r="A152" s="51" t="s">
        <v>212</v>
      </c>
      <c r="B152" s="12">
        <v>4.7</v>
      </c>
      <c r="C152" s="12">
        <v>0</v>
      </c>
      <c r="D152" s="12">
        <v>4.1685379999999999</v>
      </c>
      <c r="E152" s="13">
        <f t="shared" ref="E152:E162" si="53">SUM(B152:D152)</f>
        <v>8.8685380000000009</v>
      </c>
      <c r="F152" s="42">
        <v>9.25</v>
      </c>
      <c r="G152" s="42">
        <v>0.44</v>
      </c>
      <c r="H152" s="76">
        <v>2.9337840000000002</v>
      </c>
      <c r="I152" s="13">
        <f t="shared" si="52"/>
        <v>12.623784000000001</v>
      </c>
      <c r="J152" s="12">
        <v>2.0659999999999998</v>
      </c>
      <c r="K152" s="12">
        <v>1.38</v>
      </c>
      <c r="L152" s="12">
        <v>39.914186000000001</v>
      </c>
      <c r="M152" s="13">
        <f t="shared" si="50"/>
        <v>43.360185999999999</v>
      </c>
      <c r="N152" s="42">
        <v>0</v>
      </c>
      <c r="O152" s="12">
        <v>3.5888224500000003</v>
      </c>
      <c r="P152" s="12">
        <v>1.48</v>
      </c>
      <c r="Q152" s="13">
        <f t="shared" si="51"/>
        <v>5.0688224500000008</v>
      </c>
    </row>
    <row r="153" spans="1:17" s="23" customFormat="1" x14ac:dyDescent="0.2">
      <c r="A153" s="51" t="s">
        <v>213</v>
      </c>
      <c r="B153" s="12">
        <v>0</v>
      </c>
      <c r="C153" s="12">
        <v>0.26528800000000002</v>
      </c>
      <c r="D153" s="12">
        <v>2.2009419999999998E-2</v>
      </c>
      <c r="E153" s="13">
        <f t="shared" si="53"/>
        <v>0.28729742000000003</v>
      </c>
      <c r="F153" s="42">
        <v>0</v>
      </c>
      <c r="G153" s="42">
        <v>0</v>
      </c>
      <c r="H153" s="76">
        <v>0</v>
      </c>
      <c r="I153" s="13">
        <f t="shared" si="52"/>
        <v>0</v>
      </c>
      <c r="J153" s="12">
        <v>0.15565000000000001</v>
      </c>
      <c r="K153" s="12">
        <v>0</v>
      </c>
      <c r="L153" s="12">
        <v>0</v>
      </c>
      <c r="M153" s="13">
        <f t="shared" si="50"/>
        <v>0.15565000000000001</v>
      </c>
      <c r="N153" s="42">
        <v>0</v>
      </c>
      <c r="O153" s="12">
        <v>0</v>
      </c>
      <c r="P153" s="12">
        <v>0</v>
      </c>
      <c r="Q153" s="13">
        <f t="shared" si="51"/>
        <v>0</v>
      </c>
    </row>
    <row r="154" spans="1:17" s="23" customFormat="1" x14ac:dyDescent="0.2">
      <c r="A154" s="51" t="s">
        <v>214</v>
      </c>
      <c r="B154" s="12">
        <v>355.78398469999996</v>
      </c>
      <c r="C154" s="12">
        <v>794.82605593999995</v>
      </c>
      <c r="D154" s="12">
        <v>891.58584389999999</v>
      </c>
      <c r="E154" s="13">
        <f t="shared" si="53"/>
        <v>2042.19588454</v>
      </c>
      <c r="F154" s="42">
        <v>381.09404919999997</v>
      </c>
      <c r="G154" s="42">
        <v>412.38655886999999</v>
      </c>
      <c r="H154" s="76">
        <v>350.68676129000005</v>
      </c>
      <c r="I154" s="13">
        <f t="shared" si="52"/>
        <v>1144.1673693600001</v>
      </c>
      <c r="J154" s="12">
        <v>481.18126802999996</v>
      </c>
      <c r="K154" s="12">
        <v>574.91723012</v>
      </c>
      <c r="L154" s="12">
        <v>469.31566783999995</v>
      </c>
      <c r="M154" s="13">
        <f t="shared" si="50"/>
        <v>1525.4141659900001</v>
      </c>
      <c r="N154" s="42">
        <v>577.95513110000002</v>
      </c>
      <c r="O154" s="12">
        <v>653.07471736000002</v>
      </c>
      <c r="P154" s="12">
        <v>582.93934893999995</v>
      </c>
      <c r="Q154" s="13">
        <f t="shared" si="51"/>
        <v>1813.9691974</v>
      </c>
    </row>
    <row r="155" spans="1:17" s="23" customFormat="1" x14ac:dyDescent="0.2">
      <c r="A155" s="51" t="s">
        <v>215</v>
      </c>
      <c r="B155" s="12">
        <v>0</v>
      </c>
      <c r="C155" s="12">
        <v>0.2759895</v>
      </c>
      <c r="D155" s="12">
        <v>0</v>
      </c>
      <c r="E155" s="13">
        <f t="shared" si="53"/>
        <v>0.2759895</v>
      </c>
      <c r="F155" s="42">
        <v>9.7000000000000003E-2</v>
      </c>
      <c r="G155" s="42">
        <v>0</v>
      </c>
      <c r="H155" s="76">
        <v>39.414270000000002</v>
      </c>
      <c r="I155" s="13">
        <f t="shared" si="52"/>
        <v>39.511270000000003</v>
      </c>
      <c r="J155" s="12">
        <v>0</v>
      </c>
      <c r="K155" s="12">
        <v>0</v>
      </c>
      <c r="L155" s="12">
        <v>0.5</v>
      </c>
      <c r="M155" s="13">
        <f t="shared" si="50"/>
        <v>0.5</v>
      </c>
      <c r="N155" s="42">
        <v>0</v>
      </c>
      <c r="O155" s="12">
        <v>0</v>
      </c>
      <c r="P155" s="12">
        <v>0.59699999999999998</v>
      </c>
      <c r="Q155" s="13">
        <f t="shared" si="51"/>
        <v>0.59699999999999998</v>
      </c>
    </row>
    <row r="156" spans="1:17" s="23" customFormat="1" x14ac:dyDescent="0.2">
      <c r="A156" s="51" t="s">
        <v>216</v>
      </c>
      <c r="B156" s="12">
        <v>685.46407546</v>
      </c>
      <c r="C156" s="12">
        <v>919.22338816000013</v>
      </c>
      <c r="D156" s="12">
        <v>669.74847489000013</v>
      </c>
      <c r="E156" s="13">
        <f t="shared" si="53"/>
        <v>2274.4359385100001</v>
      </c>
      <c r="F156" s="42">
        <v>628.23848874999999</v>
      </c>
      <c r="G156" s="42">
        <v>438.80820277999999</v>
      </c>
      <c r="H156" s="42">
        <v>542.79697122000005</v>
      </c>
      <c r="I156" s="13">
        <f t="shared" si="52"/>
        <v>1609.84366275</v>
      </c>
      <c r="J156" s="12">
        <v>750.42327401</v>
      </c>
      <c r="K156" s="12">
        <v>583.88715179999997</v>
      </c>
      <c r="L156" s="12">
        <v>1251.2309376300002</v>
      </c>
      <c r="M156" s="13">
        <f t="shared" si="50"/>
        <v>2585.5413634400002</v>
      </c>
      <c r="N156" s="42">
        <v>2002.5229187999996</v>
      </c>
      <c r="O156" s="42">
        <v>514.17266243900144</v>
      </c>
      <c r="P156" s="42">
        <v>882.14847603999999</v>
      </c>
      <c r="Q156" s="13">
        <f t="shared" si="51"/>
        <v>3398.8440572790009</v>
      </c>
    </row>
    <row r="157" spans="1:17" s="23" customFormat="1" x14ac:dyDescent="0.2">
      <c r="A157" s="24" t="s">
        <v>62</v>
      </c>
      <c r="B157" s="25">
        <f>SUM(B150:B156)</f>
        <v>1072.05699516</v>
      </c>
      <c r="C157" s="25">
        <f t="shared" ref="C157:Q157" si="54">SUM(C150:C156)</f>
        <v>1756.4492396000001</v>
      </c>
      <c r="D157" s="25">
        <f t="shared" si="54"/>
        <v>1673.2120104100002</v>
      </c>
      <c r="E157" s="25">
        <f t="shared" si="54"/>
        <v>4501.71824517</v>
      </c>
      <c r="F157" s="25">
        <f t="shared" si="54"/>
        <v>1066.9385214700001</v>
      </c>
      <c r="G157" s="25">
        <f t="shared" si="54"/>
        <v>1031.2861397000001</v>
      </c>
      <c r="H157" s="25">
        <f t="shared" si="54"/>
        <v>1003.9110559100001</v>
      </c>
      <c r="I157" s="25">
        <f t="shared" si="54"/>
        <v>3102.1357170800002</v>
      </c>
      <c r="J157" s="25">
        <f t="shared" si="54"/>
        <v>1283.6694362399999</v>
      </c>
      <c r="K157" s="25">
        <f t="shared" si="54"/>
        <v>1215.21557712</v>
      </c>
      <c r="L157" s="25">
        <f t="shared" si="54"/>
        <v>1814.4881199800002</v>
      </c>
      <c r="M157" s="25">
        <f t="shared" si="54"/>
        <v>4313.3731333400001</v>
      </c>
      <c r="N157" s="25">
        <f t="shared" si="54"/>
        <v>2615.2669902599996</v>
      </c>
      <c r="O157" s="25">
        <f t="shared" si="54"/>
        <v>1217.5696802490015</v>
      </c>
      <c r="P157" s="25">
        <f t="shared" si="54"/>
        <v>1562.3798560999999</v>
      </c>
      <c r="Q157" s="25">
        <f t="shared" si="54"/>
        <v>5395.2165266090014</v>
      </c>
    </row>
    <row r="158" spans="1:17" s="23" customFormat="1" x14ac:dyDescent="0.2">
      <c r="A158" s="24" t="s">
        <v>64</v>
      </c>
      <c r="B158" s="25">
        <f>B148+B157</f>
        <v>309828.2706271272</v>
      </c>
      <c r="C158" s="25">
        <f t="shared" ref="C158:Q158" si="55">C148+C157</f>
        <v>359716.7644312593</v>
      </c>
      <c r="D158" s="25">
        <f t="shared" si="55"/>
        <v>339977.57380258996</v>
      </c>
      <c r="E158" s="25">
        <f t="shared" si="55"/>
        <v>1009522.6088609766</v>
      </c>
      <c r="F158" s="25">
        <f t="shared" si="55"/>
        <v>368686.68023305992</v>
      </c>
      <c r="G158" s="25">
        <f t="shared" si="55"/>
        <v>337068.51105078007</v>
      </c>
      <c r="H158" s="25">
        <f t="shared" si="55"/>
        <v>357013.52154826996</v>
      </c>
      <c r="I158" s="25">
        <f t="shared" si="55"/>
        <v>1062768.71283211</v>
      </c>
      <c r="J158" s="25">
        <f t="shared" si="55"/>
        <v>337561.78925641003</v>
      </c>
      <c r="K158" s="25">
        <f t="shared" si="55"/>
        <v>309834.45152737998</v>
      </c>
      <c r="L158" s="25">
        <f t="shared" si="55"/>
        <v>337566.31972437992</v>
      </c>
      <c r="M158" s="25">
        <f t="shared" si="55"/>
        <v>984962.56050817005</v>
      </c>
      <c r="N158" s="25">
        <f t="shared" si="55"/>
        <v>314373.44952059153</v>
      </c>
      <c r="O158" s="25">
        <f t="shared" si="55"/>
        <v>376840.71540413023</v>
      </c>
      <c r="P158" s="25">
        <f t="shared" si="55"/>
        <v>389996.73586050014</v>
      </c>
      <c r="Q158" s="25">
        <f t="shared" si="55"/>
        <v>1081210.9007852217</v>
      </c>
    </row>
    <row r="159" spans="1:17" s="23" customFormat="1" x14ac:dyDescent="0.2">
      <c r="A159" s="51" t="s">
        <v>217</v>
      </c>
      <c r="B159" s="12">
        <v>1663.7280352919329</v>
      </c>
      <c r="C159" s="12">
        <v>1663.7280352919329</v>
      </c>
      <c r="D159" s="12">
        <v>3881.7116229576309</v>
      </c>
      <c r="E159" s="13">
        <f t="shared" si="53"/>
        <v>7209.1676935414962</v>
      </c>
      <c r="F159" s="43">
        <v>3881.7116229576309</v>
      </c>
      <c r="G159" s="43">
        <v>3881.7116229576309</v>
      </c>
      <c r="H159" s="43">
        <v>3881.7116229576309</v>
      </c>
      <c r="I159" s="13">
        <f>SUM(F159:H159)</f>
        <v>11645.134868872892</v>
      </c>
      <c r="J159" s="12">
        <v>3881.7116229576309</v>
      </c>
      <c r="K159" s="12">
        <v>3881.7116229576309</v>
      </c>
      <c r="L159" s="43">
        <v>3881.7116229576309</v>
      </c>
      <c r="M159" s="13">
        <f>SUM(J159:L159)</f>
        <v>11645.134868872892</v>
      </c>
      <c r="N159" s="43">
        <v>1245.0906549026913</v>
      </c>
      <c r="O159" s="43">
        <v>1245.0906549026913</v>
      </c>
      <c r="P159" s="43">
        <v>1245.0906549026913</v>
      </c>
      <c r="Q159" s="13">
        <f>SUM(N159:P159)</f>
        <v>3735.2719647080739</v>
      </c>
    </row>
    <row r="160" spans="1:17" s="23" customFormat="1" x14ac:dyDescent="0.2">
      <c r="A160" s="51" t="s">
        <v>100</v>
      </c>
      <c r="B160" s="12">
        <v>2217.983587665698</v>
      </c>
      <c r="C160" s="12">
        <v>2217.983587665698</v>
      </c>
      <c r="D160" s="12">
        <v>0</v>
      </c>
      <c r="E160" s="13">
        <f t="shared" si="53"/>
        <v>4435.967175331396</v>
      </c>
      <c r="F160" s="43"/>
      <c r="G160" s="76"/>
      <c r="H160" s="43">
        <v>5160.3999999999996</v>
      </c>
      <c r="I160" s="13">
        <f t="shared" ref="I160:I162" si="56">SUM(F160:H160)</f>
        <v>5160.3999999999996</v>
      </c>
      <c r="J160" s="12">
        <v>8860.6</v>
      </c>
      <c r="K160" s="12">
        <v>7060.1</v>
      </c>
      <c r="L160" s="43">
        <v>5000</v>
      </c>
      <c r="M160" s="13">
        <f t="shared" ref="M160:M162" si="57">SUM(J160:L160)</f>
        <v>20920.7</v>
      </c>
      <c r="N160" s="43">
        <v>5977.9</v>
      </c>
      <c r="O160" s="87">
        <v>9281.5492370029024</v>
      </c>
      <c r="P160" s="43">
        <v>13095</v>
      </c>
      <c r="Q160" s="13">
        <f t="shared" ref="Q160:Q162" si="58">SUM(N160:P160)</f>
        <v>28354.449237002904</v>
      </c>
    </row>
    <row r="161" spans="1:17" s="23" customFormat="1" x14ac:dyDescent="0.2">
      <c r="A161" s="58" t="s">
        <v>231</v>
      </c>
      <c r="B161" s="12"/>
      <c r="C161" s="12">
        <v>3373.4</v>
      </c>
      <c r="D161" s="43">
        <v>4028.9</v>
      </c>
      <c r="E161" s="13">
        <f t="shared" si="53"/>
        <v>7402.3</v>
      </c>
      <c r="F161" s="43">
        <v>3950</v>
      </c>
      <c r="G161" s="43">
        <v>15287.7</v>
      </c>
      <c r="H161" s="77">
        <v>3937.7000000000044</v>
      </c>
      <c r="I161" s="13">
        <f t="shared" si="56"/>
        <v>23175.400000000005</v>
      </c>
      <c r="J161" s="12">
        <v>11758.83853993</v>
      </c>
      <c r="K161" s="12">
        <v>4722.2409533800001</v>
      </c>
      <c r="L161" s="12">
        <v>4874.5456139600001</v>
      </c>
      <c r="M161" s="13">
        <f t="shared" si="57"/>
        <v>21355.62510727</v>
      </c>
      <c r="N161" s="43">
        <v>3407.3842517600001</v>
      </c>
      <c r="O161" s="43">
        <v>8855.3369729699989</v>
      </c>
      <c r="P161" s="77">
        <v>3937.7000000000044</v>
      </c>
      <c r="Q161" s="13">
        <f t="shared" si="58"/>
        <v>16200.421224730004</v>
      </c>
    </row>
    <row r="162" spans="1:17" s="23" customFormat="1" x14ac:dyDescent="0.2">
      <c r="A162" s="51" t="s">
        <v>60</v>
      </c>
      <c r="B162" s="12">
        <v>899.28361770000004</v>
      </c>
      <c r="C162" s="12">
        <v>138.7094108</v>
      </c>
      <c r="D162" s="12">
        <v>132.662477</v>
      </c>
      <c r="E162" s="13">
        <f t="shared" si="53"/>
        <v>1170.6555055000001</v>
      </c>
      <c r="F162" s="42">
        <v>48.701690999999997</v>
      </c>
      <c r="G162" s="42">
        <v>403.89028500000001</v>
      </c>
      <c r="H162" s="42">
        <v>1828.7195360000001</v>
      </c>
      <c r="I162" s="13">
        <f t="shared" si="56"/>
        <v>2281.3115120000002</v>
      </c>
      <c r="J162" s="12">
        <v>1128.405516</v>
      </c>
      <c r="K162" s="12">
        <v>2074.2714839999999</v>
      </c>
      <c r="L162" s="42">
        <v>1813.8179110000001</v>
      </c>
      <c r="M162" s="13">
        <f t="shared" si="57"/>
        <v>5016.4949109999998</v>
      </c>
      <c r="N162" s="68">
        <v>1259.3125689999999</v>
      </c>
      <c r="O162" s="68">
        <v>2079.8255640000002</v>
      </c>
      <c r="P162" s="68">
        <v>1301.809943</v>
      </c>
      <c r="Q162" s="13">
        <f t="shared" si="58"/>
        <v>4640.9480760000006</v>
      </c>
    </row>
    <row r="163" spans="1:17" s="23" customFormat="1" x14ac:dyDescent="0.2">
      <c r="A163" s="24" t="s">
        <v>63</v>
      </c>
      <c r="B163" s="25">
        <f>B158-B159-B160-B161+B162</f>
        <v>306845.84262186952</v>
      </c>
      <c r="C163" s="25">
        <f t="shared" ref="C163:Q163" si="59">C158-C159-C160-C161+C162</f>
        <v>352600.36221910163</v>
      </c>
      <c r="D163" s="25">
        <f t="shared" si="59"/>
        <v>332199.62465663231</v>
      </c>
      <c r="E163" s="25">
        <f t="shared" si="59"/>
        <v>991645.8294976037</v>
      </c>
      <c r="F163" s="25">
        <f t="shared" si="59"/>
        <v>360903.67030110233</v>
      </c>
      <c r="G163" s="25">
        <f t="shared" si="59"/>
        <v>318302.98971282243</v>
      </c>
      <c r="H163" s="25">
        <f t="shared" si="59"/>
        <v>345862.42946131231</v>
      </c>
      <c r="I163" s="25">
        <f t="shared" si="59"/>
        <v>1025069.0894752372</v>
      </c>
      <c r="J163" s="25">
        <f t="shared" si="59"/>
        <v>314189.04460952245</v>
      </c>
      <c r="K163" s="25">
        <f t="shared" si="59"/>
        <v>296244.67043504241</v>
      </c>
      <c r="L163" s="25">
        <f t="shared" si="59"/>
        <v>325623.88039846229</v>
      </c>
      <c r="M163" s="25">
        <f t="shared" si="59"/>
        <v>936057.59544302721</v>
      </c>
      <c r="N163" s="25">
        <f t="shared" si="59"/>
        <v>305002.3871829288</v>
      </c>
      <c r="O163" s="25">
        <f t="shared" si="59"/>
        <v>359538.56410325464</v>
      </c>
      <c r="P163" s="25">
        <f t="shared" si="59"/>
        <v>373020.75514859741</v>
      </c>
      <c r="Q163" s="25">
        <f t="shared" si="59"/>
        <v>1037561.7064347806</v>
      </c>
    </row>
    <row r="164" spans="1:17" s="23" customFormat="1" ht="14.25" x14ac:dyDescent="0.2">
      <c r="A164" s="8" t="s">
        <v>61</v>
      </c>
      <c r="B164" s="1">
        <f>B163-'[1]3.0'!CO184</f>
        <v>0</v>
      </c>
      <c r="C164" s="1">
        <f>C163-'[1]3.0'!CP184</f>
        <v>0</v>
      </c>
      <c r="D164" s="1">
        <f>D163-'[1]3.0'!CQ184</f>
        <v>0</v>
      </c>
      <c r="E164" s="1"/>
      <c r="F164" s="1"/>
      <c r="G164" s="1"/>
      <c r="H164" s="1"/>
      <c r="I164" s="1"/>
      <c r="J164" s="1"/>
      <c r="K164" s="1"/>
      <c r="L164" s="1"/>
      <c r="M164" s="1"/>
      <c r="N164" s="35"/>
      <c r="O164" s="35"/>
      <c r="P164" s="35"/>
      <c r="Q164" s="1"/>
    </row>
    <row r="165" spans="1:17" s="23" customFormat="1" ht="14.25" x14ac:dyDescent="0.2">
      <c r="A165" s="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01"/>
      <c r="P165" s="1"/>
      <c r="Q165" s="1"/>
    </row>
    <row r="166" spans="1:17" s="23" customFormat="1" ht="15.75" x14ac:dyDescent="0.25">
      <c r="A166" s="7" t="s">
        <v>95</v>
      </c>
      <c r="B166" s="86" t="s">
        <v>76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1:17" s="23" customFormat="1" x14ac:dyDescent="0.2">
      <c r="A167" s="105" t="s">
        <v>56</v>
      </c>
      <c r="B167" s="103" t="s">
        <v>239</v>
      </c>
      <c r="C167" s="103"/>
      <c r="D167" s="103"/>
      <c r="E167" s="103"/>
      <c r="F167" s="103" t="s">
        <v>240</v>
      </c>
      <c r="G167" s="103"/>
      <c r="H167" s="103"/>
      <c r="I167" s="103"/>
      <c r="J167" s="85" t="s">
        <v>243</v>
      </c>
      <c r="K167" s="85"/>
      <c r="L167" s="85"/>
      <c r="M167" s="85"/>
      <c r="N167" s="85" t="s">
        <v>244</v>
      </c>
      <c r="O167" s="85"/>
      <c r="P167" s="85"/>
      <c r="Q167" s="85"/>
    </row>
    <row r="168" spans="1:17" s="23" customFormat="1" x14ac:dyDescent="0.2">
      <c r="A168" s="105"/>
      <c r="B168" s="55" t="s">
        <v>48</v>
      </c>
      <c r="C168" s="55" t="s">
        <v>50</v>
      </c>
      <c r="D168" s="55" t="s">
        <v>51</v>
      </c>
      <c r="E168" s="55" t="s">
        <v>65</v>
      </c>
      <c r="F168" s="55" t="s">
        <v>66</v>
      </c>
      <c r="G168" s="55" t="s">
        <v>67</v>
      </c>
      <c r="H168" s="55" t="s">
        <v>68</v>
      </c>
      <c r="I168" s="55" t="s">
        <v>65</v>
      </c>
      <c r="J168" s="55" t="s">
        <v>69</v>
      </c>
      <c r="K168" s="55" t="s">
        <v>70</v>
      </c>
      <c r="L168" s="55" t="s">
        <v>71</v>
      </c>
      <c r="M168" s="55" t="s">
        <v>65</v>
      </c>
      <c r="N168" s="55" t="s">
        <v>72</v>
      </c>
      <c r="O168" s="55" t="s">
        <v>73</v>
      </c>
      <c r="P168" s="55" t="s">
        <v>74</v>
      </c>
      <c r="Q168" s="55" t="s">
        <v>65</v>
      </c>
    </row>
    <row r="169" spans="1:17" s="23" customFormat="1" x14ac:dyDescent="0.2">
      <c r="A169" s="57" t="s">
        <v>34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s="23" customFormat="1" x14ac:dyDescent="0.2">
      <c r="A170" s="51" t="s">
        <v>35</v>
      </c>
      <c r="B170" s="12">
        <v>16079.740398850001</v>
      </c>
      <c r="C170" s="12">
        <v>19731.463541910001</v>
      </c>
      <c r="D170" s="12">
        <v>18306.910074840001</v>
      </c>
      <c r="E170" s="13">
        <f t="shared" ref="E170:E179" si="60">SUM(B170:D170)</f>
        <v>54118.114015600004</v>
      </c>
      <c r="F170" s="43">
        <v>13585.51010284</v>
      </c>
      <c r="G170" s="43">
        <v>16707.446538100001</v>
      </c>
      <c r="H170" s="12">
        <v>19280.482687490003</v>
      </c>
      <c r="I170" s="13">
        <f>SUM(F170:H170)</f>
        <v>49573.439328430002</v>
      </c>
      <c r="J170" s="12">
        <v>17817.709810169999</v>
      </c>
      <c r="K170" s="12">
        <v>17966.287067680001</v>
      </c>
      <c r="L170" s="12">
        <v>12558.968710559999</v>
      </c>
      <c r="M170" s="13">
        <f t="shared" ref="M170:M179" si="61">SUM(J170:L170)</f>
        <v>48342.965588410007</v>
      </c>
      <c r="N170" s="43">
        <v>16682.893932020001</v>
      </c>
      <c r="O170" s="12">
        <v>17041.099545559999</v>
      </c>
      <c r="P170" s="12">
        <v>16705.720938040002</v>
      </c>
      <c r="Q170" s="13">
        <f t="shared" ref="Q170:Q179" si="62">SUM(N170:P170)</f>
        <v>50429.714415620001</v>
      </c>
    </row>
    <row r="171" spans="1:17" x14ac:dyDescent="0.2">
      <c r="A171" s="51" t="s">
        <v>83</v>
      </c>
      <c r="B171" s="12">
        <v>13530.801165000001</v>
      </c>
      <c r="C171" s="12">
        <v>6612.8163400000003</v>
      </c>
      <c r="D171" s="26">
        <v>11203.433775</v>
      </c>
      <c r="E171" s="13">
        <f t="shared" si="60"/>
        <v>31347.05128</v>
      </c>
      <c r="F171" s="43">
        <v>10131.250410000001</v>
      </c>
      <c r="G171" s="43">
        <v>12201.168965000001</v>
      </c>
      <c r="H171" s="80">
        <v>10391.506273999999</v>
      </c>
      <c r="I171" s="13">
        <f t="shared" ref="I171:I179" si="63">SUM(F171:H171)</f>
        <v>32723.925649000001</v>
      </c>
      <c r="J171" s="12">
        <v>10483.084827000001</v>
      </c>
      <c r="K171" s="12">
        <v>10300.178587</v>
      </c>
      <c r="L171" s="12">
        <v>9713.8773949999995</v>
      </c>
      <c r="M171" s="13">
        <f t="shared" si="61"/>
        <v>30497.140809</v>
      </c>
      <c r="N171" s="43">
        <v>11272.530495000001</v>
      </c>
      <c r="O171" s="12">
        <v>10888.955395000001</v>
      </c>
      <c r="P171" s="80">
        <v>10554.781247999999</v>
      </c>
      <c r="Q171" s="13">
        <f t="shared" si="62"/>
        <v>32716.267138000003</v>
      </c>
    </row>
    <row r="172" spans="1:17" s="23" customFormat="1" x14ac:dyDescent="0.2">
      <c r="A172" s="51" t="s">
        <v>84</v>
      </c>
      <c r="B172" s="12">
        <v>4579.6179034200004</v>
      </c>
      <c r="C172" s="12">
        <v>2563.1725601999997</v>
      </c>
      <c r="D172" s="12">
        <v>2745.351103</v>
      </c>
      <c r="E172" s="13">
        <f t="shared" si="60"/>
        <v>9888.141566620001</v>
      </c>
      <c r="F172" s="43">
        <v>3526.6178620000001</v>
      </c>
      <c r="G172" s="43">
        <v>3061.0496619999999</v>
      </c>
      <c r="H172" s="12">
        <v>3011.3568570000002</v>
      </c>
      <c r="I172" s="13">
        <f t="shared" si="63"/>
        <v>9599.0243810000011</v>
      </c>
      <c r="J172" s="12">
        <v>3558.1146079999999</v>
      </c>
      <c r="K172" s="12">
        <v>2739.3455349999999</v>
      </c>
      <c r="L172" s="12">
        <v>2529.692873</v>
      </c>
      <c r="M172" s="13">
        <f t="shared" si="61"/>
        <v>8827.1530160000002</v>
      </c>
      <c r="N172" s="43">
        <v>3131.4851079999999</v>
      </c>
      <c r="O172" s="12">
        <v>2593.9536910000002</v>
      </c>
      <c r="P172" s="12">
        <v>2162.1618010000002</v>
      </c>
      <c r="Q172" s="13">
        <f t="shared" si="62"/>
        <v>7887.6005999999998</v>
      </c>
    </row>
    <row r="173" spans="1:17" s="23" customFormat="1" x14ac:dyDescent="0.2">
      <c r="A173" s="51" t="s">
        <v>218</v>
      </c>
      <c r="B173" s="12">
        <v>807.82959858999993</v>
      </c>
      <c r="C173" s="12">
        <v>706.94281176999993</v>
      </c>
      <c r="D173" s="12">
        <v>821.39110931999994</v>
      </c>
      <c r="E173" s="13">
        <f t="shared" si="60"/>
        <v>2336.1635196799998</v>
      </c>
      <c r="F173" s="43">
        <v>723.96258590000002</v>
      </c>
      <c r="G173" s="43">
        <v>675.98801564999997</v>
      </c>
      <c r="H173" s="12">
        <v>226.89334359</v>
      </c>
      <c r="I173" s="13">
        <f t="shared" si="63"/>
        <v>1626.8439451400002</v>
      </c>
      <c r="J173" s="12">
        <v>651.96239449000007</v>
      </c>
      <c r="K173" s="12">
        <v>786.80023957000003</v>
      </c>
      <c r="L173" s="12">
        <v>665.19198571000004</v>
      </c>
      <c r="M173" s="13">
        <f t="shared" si="61"/>
        <v>2103.9546197700001</v>
      </c>
      <c r="N173" s="43">
        <v>608.38363979999997</v>
      </c>
      <c r="O173" s="12">
        <v>558.70820749000006</v>
      </c>
      <c r="P173" s="12">
        <v>721.45727969000006</v>
      </c>
      <c r="Q173" s="13">
        <f t="shared" si="62"/>
        <v>1888.54912698</v>
      </c>
    </row>
    <row r="174" spans="1:17" s="23" customFormat="1" x14ac:dyDescent="0.2">
      <c r="A174" s="51" t="s">
        <v>77</v>
      </c>
      <c r="B174" s="12">
        <v>1150.415127</v>
      </c>
      <c r="C174" s="12">
        <v>1052.380429</v>
      </c>
      <c r="D174" s="12">
        <v>993.805429</v>
      </c>
      <c r="E174" s="13">
        <f t="shared" si="60"/>
        <v>3196.600985</v>
      </c>
      <c r="F174" s="43">
        <v>1057.5021730000001</v>
      </c>
      <c r="G174" s="43">
        <v>1188.134454</v>
      </c>
      <c r="H174" s="12">
        <v>1254.4908539999999</v>
      </c>
      <c r="I174" s="13">
        <f t="shared" si="63"/>
        <v>3500.1274809999995</v>
      </c>
      <c r="J174" s="12">
        <v>1410.38949</v>
      </c>
      <c r="K174" s="12">
        <v>1003.201739</v>
      </c>
      <c r="L174" s="12">
        <v>1012.070544</v>
      </c>
      <c r="M174" s="13">
        <f t="shared" si="61"/>
        <v>3425.6617730000003</v>
      </c>
      <c r="N174" s="43">
        <v>956.20649400000002</v>
      </c>
      <c r="O174" s="12">
        <v>1076.48795</v>
      </c>
      <c r="P174" s="12">
        <v>780.10639400000002</v>
      </c>
      <c r="Q174" s="13">
        <f t="shared" si="62"/>
        <v>2812.8008380000001</v>
      </c>
    </row>
    <row r="175" spans="1:17" s="23" customFormat="1" x14ac:dyDescent="0.2">
      <c r="A175" s="51" t="s">
        <v>219</v>
      </c>
      <c r="B175" s="12">
        <v>20016.267290150001</v>
      </c>
      <c r="C175" s="12">
        <v>21023.70420697</v>
      </c>
      <c r="D175" s="27">
        <v>22085.45905754</v>
      </c>
      <c r="E175" s="14">
        <f t="shared" si="60"/>
        <v>63125.430554660001</v>
      </c>
      <c r="F175" s="43">
        <v>21469.667191439999</v>
      </c>
      <c r="G175" s="43">
        <v>22081.219050449996</v>
      </c>
      <c r="H175" s="81">
        <v>19953.602727500001</v>
      </c>
      <c r="I175" s="13">
        <f t="shared" si="63"/>
        <v>63504.488969389997</v>
      </c>
      <c r="J175" s="12">
        <v>22505.40998366</v>
      </c>
      <c r="K175" s="12">
        <v>20064.255017900003</v>
      </c>
      <c r="L175" s="12">
        <v>19596.60338878</v>
      </c>
      <c r="M175" s="14">
        <f t="shared" si="61"/>
        <v>62166.268390340003</v>
      </c>
      <c r="N175" s="43">
        <v>21066.044203130001</v>
      </c>
      <c r="O175" s="12">
        <v>21248.919492949997</v>
      </c>
      <c r="P175" s="81">
        <v>19825.954644380003</v>
      </c>
      <c r="Q175" s="14">
        <f t="shared" si="62"/>
        <v>62140.918340460004</v>
      </c>
    </row>
    <row r="176" spans="1:17" s="23" customFormat="1" x14ac:dyDescent="0.2">
      <c r="A176" s="51" t="s">
        <v>220</v>
      </c>
      <c r="B176" s="12">
        <v>6996.8709159999999</v>
      </c>
      <c r="C176" s="12">
        <v>6069.3299052000002</v>
      </c>
      <c r="D176" s="27">
        <v>5134.4263543999996</v>
      </c>
      <c r="E176" s="14">
        <f t="shared" si="60"/>
        <v>18200.627175599999</v>
      </c>
      <c r="F176" s="43">
        <v>6254.4043106000008</v>
      </c>
      <c r="G176" s="43">
        <v>8153.9043659399995</v>
      </c>
      <c r="H176" s="81">
        <v>7672.8473546000005</v>
      </c>
      <c r="I176" s="13">
        <f t="shared" si="63"/>
        <v>22081.156031140003</v>
      </c>
      <c r="J176" s="12">
        <v>7684.9555790000004</v>
      </c>
      <c r="K176" s="12">
        <v>6988.926708</v>
      </c>
      <c r="L176" s="12">
        <v>4808.7545561999996</v>
      </c>
      <c r="M176" s="14">
        <f t="shared" si="61"/>
        <v>19482.636843200002</v>
      </c>
      <c r="N176" s="43">
        <v>7487.2541176000004</v>
      </c>
      <c r="O176" s="12">
        <v>7296.5815703999997</v>
      </c>
      <c r="P176" s="81">
        <v>6292.6781573999997</v>
      </c>
      <c r="Q176" s="14">
        <f t="shared" si="62"/>
        <v>21076.513845399997</v>
      </c>
    </row>
    <row r="177" spans="1:17" s="23" customFormat="1" x14ac:dyDescent="0.2">
      <c r="A177" s="51" t="s">
        <v>221</v>
      </c>
      <c r="B177" s="12">
        <v>60.918975000000003</v>
      </c>
      <c r="C177" s="12">
        <v>45.750203999999997</v>
      </c>
      <c r="D177" s="27">
        <v>42.414183000000001</v>
      </c>
      <c r="E177" s="14">
        <f t="shared" si="60"/>
        <v>149.08336199999999</v>
      </c>
      <c r="F177" s="43">
        <v>42.414183000000001</v>
      </c>
      <c r="G177" s="43">
        <v>66.507983999999993</v>
      </c>
      <c r="H177" s="81">
        <v>53.219231999999998</v>
      </c>
      <c r="I177" s="13">
        <f t="shared" si="63"/>
        <v>162.14139900000001</v>
      </c>
      <c r="J177" s="12">
        <v>47.446497999999998</v>
      </c>
      <c r="K177" s="12">
        <v>46.053648000000003</v>
      </c>
      <c r="L177" s="12">
        <v>63.547685999999999</v>
      </c>
      <c r="M177" s="14">
        <f t="shared" si="61"/>
        <v>157.047832</v>
      </c>
      <c r="N177" s="43">
        <v>59.953797000000002</v>
      </c>
      <c r="O177" s="12">
        <v>65.625662000000005</v>
      </c>
      <c r="P177" s="81">
        <v>67.696837000000002</v>
      </c>
      <c r="Q177" s="14">
        <f t="shared" si="62"/>
        <v>193.276296</v>
      </c>
    </row>
    <row r="178" spans="1:17" s="23" customFormat="1" x14ac:dyDescent="0.2">
      <c r="A178" s="51" t="s">
        <v>222</v>
      </c>
      <c r="B178" s="12">
        <v>4137.4087642900004</v>
      </c>
      <c r="C178" s="12">
        <v>2143.8438452099999</v>
      </c>
      <c r="D178" s="27">
        <v>3521.8802109399994</v>
      </c>
      <c r="E178" s="14">
        <f t="shared" si="60"/>
        <v>9803.1328204399997</v>
      </c>
      <c r="F178" s="43">
        <v>3291.0146735500002</v>
      </c>
      <c r="G178" s="43">
        <v>2010.8434159200001</v>
      </c>
      <c r="H178" s="81">
        <v>3059.7626504999998</v>
      </c>
      <c r="I178" s="13">
        <f t="shared" si="63"/>
        <v>8361.6207399699997</v>
      </c>
      <c r="J178" s="12">
        <v>4893.0550801300005</v>
      </c>
      <c r="K178" s="12">
        <v>3267.3896350200002</v>
      </c>
      <c r="L178" s="12">
        <v>3551.1336153100001</v>
      </c>
      <c r="M178" s="14">
        <f t="shared" si="61"/>
        <v>11711.578330460001</v>
      </c>
      <c r="N178" s="43">
        <v>3775.5708305199996</v>
      </c>
      <c r="O178" s="12">
        <v>2544.8103571900001</v>
      </c>
      <c r="P178" s="81">
        <v>4068.7222199300004</v>
      </c>
      <c r="Q178" s="14">
        <f t="shared" si="62"/>
        <v>10389.103407639999</v>
      </c>
    </row>
    <row r="179" spans="1:17" s="23" customFormat="1" x14ac:dyDescent="0.2">
      <c r="A179" s="51" t="s">
        <v>38</v>
      </c>
      <c r="B179" s="12">
        <v>755.17186280000169</v>
      </c>
      <c r="C179" s="12">
        <v>722.78313288998106</v>
      </c>
      <c r="D179" s="27">
        <v>806.62923447001231</v>
      </c>
      <c r="E179" s="14">
        <f t="shared" si="60"/>
        <v>2284.5842301599951</v>
      </c>
      <c r="F179" s="43">
        <v>1117.3020607499948</v>
      </c>
      <c r="G179" s="43">
        <v>711.7017984400045</v>
      </c>
      <c r="H179" s="81">
        <v>1247.3384804799862</v>
      </c>
      <c r="I179" s="13">
        <f t="shared" si="63"/>
        <v>3076.3423396699854</v>
      </c>
      <c r="J179" s="77">
        <v>564.1224278199843</v>
      </c>
      <c r="K179" s="93">
        <v>757.92941750999307</v>
      </c>
      <c r="L179" s="77">
        <v>816.60867248001523</v>
      </c>
      <c r="M179" s="14">
        <f t="shared" si="61"/>
        <v>2138.6605178099926</v>
      </c>
      <c r="N179" s="43">
        <v>373.3473033499813</v>
      </c>
      <c r="O179" s="12">
        <v>984.27827107999292</v>
      </c>
      <c r="P179" s="81">
        <v>798.91011157999856</v>
      </c>
      <c r="Q179" s="14">
        <f t="shared" si="62"/>
        <v>2156.5356860099728</v>
      </c>
    </row>
    <row r="180" spans="1:17" s="23" customFormat="1" x14ac:dyDescent="0.2">
      <c r="A180" s="24" t="s">
        <v>36</v>
      </c>
      <c r="B180" s="25">
        <f>SUM(B170:B179)</f>
        <v>68115.042001099995</v>
      </c>
      <c r="C180" s="25">
        <f t="shared" ref="C180:Q180" si="64">SUM(C170:C179)</f>
        <v>60672.186977149991</v>
      </c>
      <c r="D180" s="25">
        <f t="shared" si="64"/>
        <v>65661.70053151001</v>
      </c>
      <c r="E180" s="25">
        <f t="shared" si="64"/>
        <v>194448.92950976</v>
      </c>
      <c r="F180" s="25">
        <f t="shared" si="64"/>
        <v>61199.645553080001</v>
      </c>
      <c r="G180" s="25">
        <f t="shared" si="64"/>
        <v>66857.964249500001</v>
      </c>
      <c r="H180" s="25">
        <f t="shared" si="64"/>
        <v>66151.500461160002</v>
      </c>
      <c r="I180" s="25">
        <f t="shared" si="64"/>
        <v>194209.11026374</v>
      </c>
      <c r="J180" s="25">
        <f t="shared" si="64"/>
        <v>69616.250698269985</v>
      </c>
      <c r="K180" s="25">
        <f t="shared" si="64"/>
        <v>63920.367594679999</v>
      </c>
      <c r="L180" s="25">
        <f t="shared" si="64"/>
        <v>55316.449427040017</v>
      </c>
      <c r="M180" s="25">
        <f t="shared" si="64"/>
        <v>188853.06771999001</v>
      </c>
      <c r="N180" s="25">
        <f t="shared" si="64"/>
        <v>65413.669920419983</v>
      </c>
      <c r="O180" s="25">
        <f t="shared" si="64"/>
        <v>64299.42014266998</v>
      </c>
      <c r="P180" s="25">
        <f t="shared" si="64"/>
        <v>61978.18963102001</v>
      </c>
      <c r="Q180" s="25">
        <f t="shared" si="64"/>
        <v>191691.27969410998</v>
      </c>
    </row>
    <row r="181" spans="1:17" s="23" customFormat="1" x14ac:dyDescent="0.2">
      <c r="A181" s="57" t="s">
        <v>37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s="23" customFormat="1" x14ac:dyDescent="0.2">
      <c r="A182" s="58" t="s">
        <v>180</v>
      </c>
      <c r="B182" s="59">
        <v>15360.414076049999</v>
      </c>
      <c r="C182" s="59">
        <v>8325.5067580300001</v>
      </c>
      <c r="D182" s="59">
        <v>10763.32805817</v>
      </c>
      <c r="E182" s="13">
        <f t="shared" ref="E182:E239" si="65">SUM(B182:D182)</f>
        <v>34449.248892249998</v>
      </c>
      <c r="F182" s="43">
        <v>14765.99827727</v>
      </c>
      <c r="G182" s="60">
        <v>11192.875672419999</v>
      </c>
      <c r="H182" s="12">
        <v>11716.75359767</v>
      </c>
      <c r="I182" s="13">
        <f>SUM(F182:H182)</f>
        <v>37675.627547360004</v>
      </c>
      <c r="J182" s="12">
        <v>13211.151889700001</v>
      </c>
      <c r="K182" s="13">
        <v>8978.7365093800017</v>
      </c>
      <c r="L182" s="12">
        <v>9735.4458491799996</v>
      </c>
      <c r="M182" s="13">
        <f t="shared" ref="M182:M215" si="66">SUM(J182:L182)</f>
        <v>31925.334248260002</v>
      </c>
      <c r="N182" s="43">
        <v>13597.506496549999</v>
      </c>
      <c r="O182" s="12">
        <v>8217.6635401499989</v>
      </c>
      <c r="P182" s="12">
        <v>10404.299791969999</v>
      </c>
      <c r="Q182" s="13">
        <f t="shared" ref="Q182:Q215" si="67">SUM(N182:P182)</f>
        <v>32219.469828669997</v>
      </c>
    </row>
    <row r="183" spans="1:17" s="23" customFormat="1" x14ac:dyDescent="0.2">
      <c r="A183" s="58" t="s">
        <v>181</v>
      </c>
      <c r="B183" s="59">
        <v>5807.1717946700001</v>
      </c>
      <c r="C183" s="59">
        <v>3344.14407175</v>
      </c>
      <c r="D183" s="59">
        <v>4677.0579873799998</v>
      </c>
      <c r="E183" s="13">
        <f t="shared" si="65"/>
        <v>13828.3738538</v>
      </c>
      <c r="F183" s="43">
        <v>4085.3676954099997</v>
      </c>
      <c r="G183" s="60">
        <v>4738.7248144099995</v>
      </c>
      <c r="H183" s="12">
        <v>2601.8616587800002</v>
      </c>
      <c r="I183" s="13">
        <f t="shared" ref="I183:I235" si="68">SUM(F183:H183)</f>
        <v>11425.954168599999</v>
      </c>
      <c r="J183" s="12">
        <v>2194.4289298400004</v>
      </c>
      <c r="K183" s="13">
        <v>4422.0768497999998</v>
      </c>
      <c r="L183" s="12">
        <v>4374.2992710600001</v>
      </c>
      <c r="M183" s="13">
        <f t="shared" si="66"/>
        <v>10990.805050700001</v>
      </c>
      <c r="N183" s="43">
        <v>2184.4676348800003</v>
      </c>
      <c r="O183" s="12">
        <v>3877.41965579</v>
      </c>
      <c r="P183" s="12">
        <v>3836.00096725</v>
      </c>
      <c r="Q183" s="13">
        <f t="shared" si="67"/>
        <v>9897.8882579199999</v>
      </c>
    </row>
    <row r="184" spans="1:17" s="23" customFormat="1" x14ac:dyDescent="0.2">
      <c r="A184" s="58" t="s">
        <v>182</v>
      </c>
      <c r="B184" s="59">
        <v>1415.225117</v>
      </c>
      <c r="C184" s="59">
        <v>4415.9905409599996</v>
      </c>
      <c r="D184" s="59">
        <v>4961.3004860000001</v>
      </c>
      <c r="E184" s="13">
        <f t="shared" si="65"/>
        <v>10792.51614396</v>
      </c>
      <c r="F184" s="43">
        <v>5143.2548688500001</v>
      </c>
      <c r="G184" s="60">
        <v>4680.6295570000002</v>
      </c>
      <c r="H184" s="12">
        <v>4151.7775979999997</v>
      </c>
      <c r="I184" s="13">
        <f t="shared" si="68"/>
        <v>13975.66202385</v>
      </c>
      <c r="J184" s="12">
        <v>4763.9609071300001</v>
      </c>
      <c r="K184" s="13">
        <v>3921.7206200000001</v>
      </c>
      <c r="L184" s="12">
        <v>3969.9315150000002</v>
      </c>
      <c r="M184" s="13">
        <f t="shared" si="66"/>
        <v>12655.61304213</v>
      </c>
      <c r="N184" s="43">
        <v>4472.3053761199999</v>
      </c>
      <c r="O184" s="12">
        <v>3164.2512796300002</v>
      </c>
      <c r="P184" s="12">
        <v>2906.2288979999998</v>
      </c>
      <c r="Q184" s="13">
        <f t="shared" si="67"/>
        <v>10542.78555375</v>
      </c>
    </row>
    <row r="185" spans="1:17" s="23" customFormat="1" x14ac:dyDescent="0.2">
      <c r="A185" s="58" t="s">
        <v>183</v>
      </c>
      <c r="B185" s="59">
        <v>2434.2767429999999</v>
      </c>
      <c r="C185" s="59">
        <v>918.93276083000001</v>
      </c>
      <c r="D185" s="59">
        <v>3613.0434280300001</v>
      </c>
      <c r="E185" s="13">
        <f t="shared" si="65"/>
        <v>6966.25293186</v>
      </c>
      <c r="F185" s="43">
        <v>2053.5436237600002</v>
      </c>
      <c r="G185" s="60">
        <v>2645.24710314</v>
      </c>
      <c r="H185" s="12">
        <v>1932.1705026499999</v>
      </c>
      <c r="I185" s="13">
        <f t="shared" si="68"/>
        <v>6630.961229550001</v>
      </c>
      <c r="J185" s="12">
        <v>1086.8996396800001</v>
      </c>
      <c r="K185" s="13">
        <v>1176.1005220699999</v>
      </c>
      <c r="L185" s="12">
        <v>1935.6924364400002</v>
      </c>
      <c r="M185" s="13">
        <f t="shared" si="66"/>
        <v>4198.6925981900004</v>
      </c>
      <c r="N185" s="43">
        <v>1685.80016787</v>
      </c>
      <c r="O185" s="12">
        <v>1784.9272245299999</v>
      </c>
      <c r="P185" s="12">
        <v>1959.5243082699999</v>
      </c>
      <c r="Q185" s="13">
        <f t="shared" si="67"/>
        <v>5430.25170067</v>
      </c>
    </row>
    <row r="186" spans="1:17" s="23" customFormat="1" x14ac:dyDescent="0.2">
      <c r="A186" s="58" t="s">
        <v>184</v>
      </c>
      <c r="B186" s="59">
        <v>2352.69747826</v>
      </c>
      <c r="C186" s="59">
        <v>2720.6353837299998</v>
      </c>
      <c r="D186" s="59">
        <v>3215.5867472899999</v>
      </c>
      <c r="E186" s="13">
        <f t="shared" si="65"/>
        <v>8288.9196092800012</v>
      </c>
      <c r="F186" s="43">
        <v>2279.6021909599999</v>
      </c>
      <c r="G186" s="60">
        <v>2409.9920727199997</v>
      </c>
      <c r="H186" s="12">
        <v>2848.8593017100002</v>
      </c>
      <c r="I186" s="13">
        <f t="shared" si="68"/>
        <v>7538.4535653899993</v>
      </c>
      <c r="J186" s="12">
        <v>4171.25968242</v>
      </c>
      <c r="K186" s="13">
        <v>5406.0185341999995</v>
      </c>
      <c r="L186" s="12">
        <v>5079.9982969400007</v>
      </c>
      <c r="M186" s="13">
        <f t="shared" si="66"/>
        <v>14657.27651356</v>
      </c>
      <c r="N186" s="43">
        <v>2630.67691203</v>
      </c>
      <c r="O186" s="12">
        <v>2056.83899952</v>
      </c>
      <c r="P186" s="12">
        <v>1346.94518709</v>
      </c>
      <c r="Q186" s="13">
        <f t="shared" si="67"/>
        <v>6034.4610986400003</v>
      </c>
    </row>
    <row r="187" spans="1:17" s="23" customFormat="1" x14ac:dyDescent="0.2">
      <c r="A187" s="58" t="s">
        <v>185</v>
      </c>
      <c r="B187" s="59">
        <v>14786.343354620001</v>
      </c>
      <c r="C187" s="59">
        <v>6252.1461853999999</v>
      </c>
      <c r="D187" s="59">
        <v>10663.8699034</v>
      </c>
      <c r="E187" s="13">
        <f t="shared" si="65"/>
        <v>31702.359443419999</v>
      </c>
      <c r="F187" s="43">
        <v>12258.80705723</v>
      </c>
      <c r="G187" s="61">
        <v>12107.039049999999</v>
      </c>
      <c r="H187" s="12">
        <v>10372.604989529998</v>
      </c>
      <c r="I187" s="13">
        <f t="shared" si="68"/>
        <v>34738.451096759993</v>
      </c>
      <c r="J187" s="12">
        <v>13573.15040262</v>
      </c>
      <c r="K187" s="13">
        <v>9823.0576777800015</v>
      </c>
      <c r="L187" s="12">
        <v>15263.454093870001</v>
      </c>
      <c r="M187" s="13">
        <f t="shared" si="66"/>
        <v>38659.662174270001</v>
      </c>
      <c r="N187" s="43">
        <v>11362.310912049999</v>
      </c>
      <c r="O187" s="12">
        <v>12189.128881280001</v>
      </c>
      <c r="P187" s="12">
        <v>8971.182272</v>
      </c>
      <c r="Q187" s="13">
        <f t="shared" si="67"/>
        <v>32522.622065329997</v>
      </c>
    </row>
    <row r="188" spans="1:17" x14ac:dyDescent="0.2">
      <c r="A188" s="58" t="s">
        <v>186</v>
      </c>
      <c r="B188" s="59">
        <v>20221.309357860002</v>
      </c>
      <c r="C188" s="59">
        <v>3363.3346045500002</v>
      </c>
      <c r="D188" s="59">
        <v>11747.049644000001</v>
      </c>
      <c r="E188" s="13">
        <f t="shared" si="65"/>
        <v>35331.693606410001</v>
      </c>
      <c r="F188" s="43">
        <v>26813.571183069998</v>
      </c>
      <c r="G188" s="61">
        <v>19971.7369143</v>
      </c>
      <c r="H188" s="12">
        <v>21780.596251679999</v>
      </c>
      <c r="I188" s="13">
        <f t="shared" si="68"/>
        <v>68565.90434904999</v>
      </c>
      <c r="J188" s="12">
        <v>22015.6354426</v>
      </c>
      <c r="K188" s="13">
        <v>19322.108662539998</v>
      </c>
      <c r="L188" s="12">
        <v>21381.815832880002</v>
      </c>
      <c r="M188" s="13">
        <f t="shared" si="66"/>
        <v>62719.55993802</v>
      </c>
      <c r="N188" s="43">
        <v>8831.5975108900002</v>
      </c>
      <c r="O188" s="12">
        <v>20489.299268329996</v>
      </c>
      <c r="P188" s="12">
        <v>23016.47292471</v>
      </c>
      <c r="Q188" s="13">
        <f t="shared" si="67"/>
        <v>52337.369703930002</v>
      </c>
    </row>
    <row r="189" spans="1:17" x14ac:dyDescent="0.2">
      <c r="A189" s="58" t="s">
        <v>105</v>
      </c>
      <c r="B189" s="59">
        <v>3376.7525022600003</v>
      </c>
      <c r="C189" s="59">
        <v>612.95298724999998</v>
      </c>
      <c r="D189" s="59">
        <v>975.44478974000003</v>
      </c>
      <c r="E189" s="13">
        <f t="shared" si="65"/>
        <v>4965.1502792499996</v>
      </c>
      <c r="F189" s="43">
        <v>1787.8968443399999</v>
      </c>
      <c r="G189" s="61">
        <v>58.759202000000002</v>
      </c>
      <c r="H189" s="12">
        <v>2740.6210089199999</v>
      </c>
      <c r="I189" s="13">
        <f t="shared" si="68"/>
        <v>4587.2770552599995</v>
      </c>
      <c r="J189" s="12">
        <v>3155.7248162199999</v>
      </c>
      <c r="K189" s="13">
        <v>1437.12002779</v>
      </c>
      <c r="L189" s="12">
        <v>1978.44123201</v>
      </c>
      <c r="M189" s="13">
        <f t="shared" si="66"/>
        <v>6571.2860760200001</v>
      </c>
      <c r="N189" s="43">
        <v>2754.8565272699998</v>
      </c>
      <c r="O189" s="12">
        <v>1091.24920107</v>
      </c>
      <c r="P189" s="12">
        <v>1758.3366538</v>
      </c>
      <c r="Q189" s="13">
        <f t="shared" si="67"/>
        <v>5604.4423821399996</v>
      </c>
    </row>
    <row r="190" spans="1:17" x14ac:dyDescent="0.2">
      <c r="A190" s="58" t="s">
        <v>107</v>
      </c>
      <c r="B190" s="59">
        <v>21.457211000000001</v>
      </c>
      <c r="C190" s="59">
        <v>14.822312</v>
      </c>
      <c r="D190" s="59">
        <v>54.731243999999997</v>
      </c>
      <c r="E190" s="13">
        <f t="shared" si="65"/>
        <v>91.010766999999987</v>
      </c>
      <c r="F190" s="43">
        <v>123.444416</v>
      </c>
      <c r="G190" s="61">
        <v>33.798338000000001</v>
      </c>
      <c r="H190" s="12">
        <v>0</v>
      </c>
      <c r="I190" s="13">
        <f t="shared" si="68"/>
        <v>157.24275399999999</v>
      </c>
      <c r="J190" s="12">
        <v>0</v>
      </c>
      <c r="K190" s="13">
        <v>218.04271900000001</v>
      </c>
      <c r="L190" s="12">
        <v>83.989727000000002</v>
      </c>
      <c r="M190" s="13">
        <f t="shared" si="66"/>
        <v>302.03244599999999</v>
      </c>
      <c r="N190" s="43">
        <v>0</v>
      </c>
      <c r="O190" s="12">
        <v>92.075991999999999</v>
      </c>
      <c r="P190" s="12">
        <v>182.20513099999999</v>
      </c>
      <c r="Q190" s="13">
        <f t="shared" si="67"/>
        <v>274.28112299999998</v>
      </c>
    </row>
    <row r="191" spans="1:17" x14ac:dyDescent="0.2">
      <c r="A191" s="58" t="s">
        <v>108</v>
      </c>
      <c r="B191" s="59">
        <v>178.84332132</v>
      </c>
      <c r="C191" s="59">
        <v>202.75872000000001</v>
      </c>
      <c r="D191" s="59">
        <v>615.50523912000006</v>
      </c>
      <c r="E191" s="13">
        <f t="shared" si="65"/>
        <v>997.10728044000007</v>
      </c>
      <c r="F191" s="61">
        <v>729.56395854999994</v>
      </c>
      <c r="G191" s="61">
        <v>553.42763500000001</v>
      </c>
      <c r="H191" s="12">
        <v>481.85916730000002</v>
      </c>
      <c r="I191" s="13">
        <f t="shared" si="68"/>
        <v>1764.8507608499999</v>
      </c>
      <c r="J191" s="12">
        <v>740.91704779999998</v>
      </c>
      <c r="K191" s="13">
        <v>88.345516000000003</v>
      </c>
      <c r="L191" s="12">
        <v>201.76143286999999</v>
      </c>
      <c r="M191" s="13">
        <f t="shared" si="66"/>
        <v>1031.0239966699999</v>
      </c>
      <c r="N191" s="43">
        <v>257.6410277</v>
      </c>
      <c r="O191" s="12">
        <v>435.19743733999996</v>
      </c>
      <c r="P191" s="12">
        <v>299.87923295000002</v>
      </c>
      <c r="Q191" s="13">
        <f t="shared" si="67"/>
        <v>992.71769799000003</v>
      </c>
    </row>
    <row r="192" spans="1:17" x14ac:dyDescent="0.2">
      <c r="A192" s="58" t="s">
        <v>109</v>
      </c>
      <c r="B192" s="59">
        <v>361.33870268999999</v>
      </c>
      <c r="C192" s="59">
        <v>330.25481257999996</v>
      </c>
      <c r="D192" s="59">
        <v>205.30958265000001</v>
      </c>
      <c r="E192" s="13">
        <f t="shared" si="65"/>
        <v>896.90309791999994</v>
      </c>
      <c r="F192" s="43">
        <v>349.20617891000001</v>
      </c>
      <c r="G192" s="61">
        <v>226.64844493999999</v>
      </c>
      <c r="H192" s="12">
        <v>280.09749726999996</v>
      </c>
      <c r="I192" s="13">
        <f t="shared" si="68"/>
        <v>855.95212112000002</v>
      </c>
      <c r="J192" s="12">
        <v>41.453842049999999</v>
      </c>
      <c r="K192" s="13">
        <v>86.717532439999999</v>
      </c>
      <c r="L192" s="12">
        <v>329.7364642</v>
      </c>
      <c r="M192" s="13">
        <f t="shared" si="66"/>
        <v>457.90783869000001</v>
      </c>
      <c r="N192" s="43">
        <v>508.66557889999996</v>
      </c>
      <c r="O192" s="12">
        <v>0</v>
      </c>
      <c r="P192" s="12">
        <v>649.29461398000001</v>
      </c>
      <c r="Q192" s="13">
        <f t="shared" si="67"/>
        <v>1157.96019288</v>
      </c>
    </row>
    <row r="193" spans="1:17" x14ac:dyDescent="0.2">
      <c r="A193" s="58" t="s">
        <v>187</v>
      </c>
      <c r="B193" s="59">
        <v>0</v>
      </c>
      <c r="C193" s="59">
        <v>0</v>
      </c>
      <c r="D193" s="59">
        <v>0</v>
      </c>
      <c r="E193" s="13">
        <f t="shared" si="65"/>
        <v>0</v>
      </c>
      <c r="F193" s="43">
        <v>0</v>
      </c>
      <c r="G193" s="61">
        <v>0</v>
      </c>
      <c r="H193" s="12">
        <v>0</v>
      </c>
      <c r="I193" s="13">
        <f t="shared" si="68"/>
        <v>0</v>
      </c>
      <c r="J193" s="12">
        <v>0</v>
      </c>
      <c r="K193" s="94">
        <v>0</v>
      </c>
      <c r="L193" s="12">
        <v>45.232733530000004</v>
      </c>
      <c r="M193" s="13">
        <f t="shared" si="66"/>
        <v>45.232733530000004</v>
      </c>
      <c r="N193" s="43">
        <v>0</v>
      </c>
      <c r="O193" s="12">
        <v>0</v>
      </c>
      <c r="P193" s="12">
        <v>0</v>
      </c>
      <c r="Q193" s="13">
        <f t="shared" si="67"/>
        <v>0</v>
      </c>
    </row>
    <row r="194" spans="1:17" x14ac:dyDescent="0.2">
      <c r="A194" s="58" t="s">
        <v>188</v>
      </c>
      <c r="B194" s="59">
        <v>34.905112320000001</v>
      </c>
      <c r="C194" s="59">
        <v>281.92396964</v>
      </c>
      <c r="D194" s="59">
        <v>0</v>
      </c>
      <c r="E194" s="13">
        <f t="shared" si="65"/>
        <v>316.82908196</v>
      </c>
      <c r="F194" s="43">
        <v>0</v>
      </c>
      <c r="G194" s="61">
        <v>0</v>
      </c>
      <c r="H194" s="12">
        <v>0</v>
      </c>
      <c r="I194" s="13">
        <f t="shared" si="68"/>
        <v>0</v>
      </c>
      <c r="J194" s="12">
        <v>0</v>
      </c>
      <c r="K194" s="13">
        <v>0</v>
      </c>
      <c r="L194" s="43">
        <v>0</v>
      </c>
      <c r="M194" s="13">
        <f t="shared" si="66"/>
        <v>0</v>
      </c>
      <c r="N194" s="43">
        <v>0</v>
      </c>
      <c r="O194" s="12">
        <v>0</v>
      </c>
      <c r="P194" s="12">
        <v>0</v>
      </c>
      <c r="Q194" s="13">
        <f t="shared" si="67"/>
        <v>0</v>
      </c>
    </row>
    <row r="195" spans="1:17" x14ac:dyDescent="0.2">
      <c r="A195" s="58" t="s">
        <v>112</v>
      </c>
      <c r="B195" s="59">
        <v>0</v>
      </c>
      <c r="C195" s="59">
        <v>3.9804940000000002</v>
      </c>
      <c r="D195" s="59">
        <v>4.1966799999999997</v>
      </c>
      <c r="E195" s="13">
        <f t="shared" si="65"/>
        <v>8.1771740000000008</v>
      </c>
      <c r="F195" s="43">
        <v>0</v>
      </c>
      <c r="G195" s="61">
        <v>2.1291000000000002</v>
      </c>
      <c r="H195" s="12">
        <v>5.8459339999999997</v>
      </c>
      <c r="I195" s="13">
        <f t="shared" si="68"/>
        <v>7.975034</v>
      </c>
      <c r="J195" s="12">
        <v>6.812983</v>
      </c>
      <c r="K195" s="13">
        <v>5.0408270000000002</v>
      </c>
      <c r="L195" s="12">
        <v>5.4398600000000004</v>
      </c>
      <c r="M195" s="13">
        <f t="shared" si="66"/>
        <v>17.293669999999999</v>
      </c>
      <c r="N195" s="43">
        <v>3.9344640000000002</v>
      </c>
      <c r="O195" s="12">
        <v>0</v>
      </c>
      <c r="P195" s="12">
        <v>0</v>
      </c>
      <c r="Q195" s="13">
        <f t="shared" si="67"/>
        <v>3.9344640000000002</v>
      </c>
    </row>
    <row r="196" spans="1:17" x14ac:dyDescent="0.2">
      <c r="A196" s="58" t="s">
        <v>113</v>
      </c>
      <c r="B196" s="59">
        <v>374.62297100000001</v>
      </c>
      <c r="C196" s="59">
        <v>351.28785399999998</v>
      </c>
      <c r="D196" s="59">
        <v>504.41583700000001</v>
      </c>
      <c r="E196" s="13">
        <f t="shared" si="65"/>
        <v>1230.3266619999999</v>
      </c>
      <c r="F196" s="43">
        <v>430.68920300000002</v>
      </c>
      <c r="G196" s="61">
        <v>462.78331200000002</v>
      </c>
      <c r="H196" s="12">
        <v>361.15062499999999</v>
      </c>
      <c r="I196" s="13">
        <f t="shared" si="68"/>
        <v>1254.6231400000001</v>
      </c>
      <c r="J196" s="12">
        <v>466.75028700000001</v>
      </c>
      <c r="K196" s="13">
        <v>246.26753099999999</v>
      </c>
      <c r="L196" s="12">
        <v>461.02588800000001</v>
      </c>
      <c r="M196" s="13">
        <f t="shared" si="66"/>
        <v>1174.0437059999999</v>
      </c>
      <c r="N196" s="43">
        <v>487.87614100000002</v>
      </c>
      <c r="O196" s="12">
        <v>565.55664100000001</v>
      </c>
      <c r="P196" s="12">
        <v>320.28941099999997</v>
      </c>
      <c r="Q196" s="13">
        <f t="shared" si="67"/>
        <v>1373.7221930000001</v>
      </c>
    </row>
    <row r="197" spans="1:17" x14ac:dyDescent="0.2">
      <c r="A197" s="58" t="s">
        <v>114</v>
      </c>
      <c r="B197" s="59">
        <v>21.787613</v>
      </c>
      <c r="C197" s="59">
        <v>35.949592000000003</v>
      </c>
      <c r="D197" s="59">
        <v>54.731243999999997</v>
      </c>
      <c r="E197" s="13">
        <f t="shared" si="65"/>
        <v>112.46844899999999</v>
      </c>
      <c r="F197" s="43">
        <v>123.444416</v>
      </c>
      <c r="G197" s="61">
        <v>33.798338000000001</v>
      </c>
      <c r="H197" s="12">
        <v>0</v>
      </c>
      <c r="I197" s="13">
        <f t="shared" si="68"/>
        <v>157.24275399999999</v>
      </c>
      <c r="J197" s="12">
        <v>0</v>
      </c>
      <c r="K197" s="13">
        <v>218.04271900000001</v>
      </c>
      <c r="L197" s="12">
        <v>83.989727000000002</v>
      </c>
      <c r="M197" s="13">
        <f t="shared" si="66"/>
        <v>302.03244599999999</v>
      </c>
      <c r="N197" s="43">
        <v>0</v>
      </c>
      <c r="O197" s="12">
        <v>92.075991999999999</v>
      </c>
      <c r="P197" s="12">
        <v>182.20513099999999</v>
      </c>
      <c r="Q197" s="13">
        <f t="shared" si="67"/>
        <v>274.28112299999998</v>
      </c>
    </row>
    <row r="198" spans="1:17" x14ac:dyDescent="0.2">
      <c r="A198" s="58" t="s">
        <v>115</v>
      </c>
      <c r="B198" s="59">
        <v>216.28755050000001</v>
      </c>
      <c r="C198" s="59">
        <v>372.6330825</v>
      </c>
      <c r="D198" s="59">
        <v>84.495856260000011</v>
      </c>
      <c r="E198" s="13">
        <f t="shared" si="65"/>
        <v>673.41648925999993</v>
      </c>
      <c r="F198" s="61">
        <v>263.42039871000003</v>
      </c>
      <c r="G198" s="61">
        <v>45.706403799999997</v>
      </c>
      <c r="H198" s="12">
        <v>211.94196411999999</v>
      </c>
      <c r="I198" s="13">
        <f t="shared" si="68"/>
        <v>521.06876663000003</v>
      </c>
      <c r="J198" s="95">
        <v>333.53004837999998</v>
      </c>
      <c r="K198" s="13">
        <v>162.99930984</v>
      </c>
      <c r="L198" s="12">
        <v>159.18793231000001</v>
      </c>
      <c r="M198" s="13">
        <f t="shared" si="66"/>
        <v>655.7172905299999</v>
      </c>
      <c r="N198" s="43">
        <v>65.550317419999999</v>
      </c>
      <c r="O198" s="12">
        <v>45.489408329999996</v>
      </c>
      <c r="P198" s="12">
        <v>272.36308274999999</v>
      </c>
      <c r="Q198" s="13">
        <f t="shared" si="67"/>
        <v>383.40280849999999</v>
      </c>
    </row>
    <row r="199" spans="1:17" x14ac:dyDescent="0.2">
      <c r="A199" s="58" t="s">
        <v>189</v>
      </c>
      <c r="B199" s="59">
        <v>93.405874920000002</v>
      </c>
      <c r="C199" s="59">
        <v>100.62902495</v>
      </c>
      <c r="D199" s="59">
        <v>62.908461000000003</v>
      </c>
      <c r="E199" s="13">
        <f t="shared" si="65"/>
        <v>256.94336086999999</v>
      </c>
      <c r="F199" s="43">
        <v>62.908461000000003</v>
      </c>
      <c r="G199" s="61">
        <v>-62.908461000000003</v>
      </c>
      <c r="H199" s="12">
        <v>0</v>
      </c>
      <c r="I199" s="13">
        <f t="shared" si="68"/>
        <v>0</v>
      </c>
      <c r="J199" s="12">
        <v>36.915410999999999</v>
      </c>
      <c r="K199" s="13">
        <v>0</v>
      </c>
      <c r="L199" s="12">
        <v>0</v>
      </c>
      <c r="M199" s="13">
        <f t="shared" si="66"/>
        <v>36.915410999999999</v>
      </c>
      <c r="N199" s="43">
        <v>0</v>
      </c>
      <c r="O199" s="12">
        <v>0</v>
      </c>
      <c r="P199" s="12">
        <v>99.60017762999999</v>
      </c>
      <c r="Q199" s="13">
        <f t="shared" si="67"/>
        <v>99.60017762999999</v>
      </c>
    </row>
    <row r="200" spans="1:17" x14ac:dyDescent="0.2">
      <c r="A200" s="58" t="s">
        <v>117</v>
      </c>
      <c r="B200" s="59">
        <v>518.70138921</v>
      </c>
      <c r="C200" s="59">
        <v>736.30695997999999</v>
      </c>
      <c r="D200" s="59">
        <v>166.42794409999999</v>
      </c>
      <c r="E200" s="13">
        <f t="shared" si="65"/>
        <v>1421.4362932899999</v>
      </c>
      <c r="F200" s="43">
        <v>831.13879999999995</v>
      </c>
      <c r="G200" s="61">
        <v>1271.28524548</v>
      </c>
      <c r="H200" s="12">
        <v>978.37775355000008</v>
      </c>
      <c r="I200" s="13">
        <f t="shared" si="68"/>
        <v>3080.8017990300004</v>
      </c>
      <c r="J200" s="12">
        <v>1812.54515704</v>
      </c>
      <c r="K200" s="13">
        <v>539.87479768999992</v>
      </c>
      <c r="L200" s="12">
        <v>316.40754119000002</v>
      </c>
      <c r="M200" s="13">
        <f t="shared" si="66"/>
        <v>2668.8274959199998</v>
      </c>
      <c r="N200" s="43">
        <v>490.33188966</v>
      </c>
      <c r="O200" s="12">
        <v>1245.38281605</v>
      </c>
      <c r="P200" s="12">
        <v>624.18017095000005</v>
      </c>
      <c r="Q200" s="13">
        <f t="shared" si="67"/>
        <v>2359.8948766600001</v>
      </c>
    </row>
    <row r="201" spans="1:17" x14ac:dyDescent="0.2">
      <c r="A201" s="58" t="s">
        <v>118</v>
      </c>
      <c r="B201" s="59">
        <v>180.93282300000001</v>
      </c>
      <c r="C201" s="59">
        <v>0</v>
      </c>
      <c r="D201" s="59">
        <v>313.174914</v>
      </c>
      <c r="E201" s="13">
        <f t="shared" si="65"/>
        <v>494.10773700000004</v>
      </c>
      <c r="F201" s="43">
        <v>442.80377199999998</v>
      </c>
      <c r="G201" s="61">
        <v>295.59626700000001</v>
      </c>
      <c r="H201" s="12">
        <v>215.84141</v>
      </c>
      <c r="I201" s="13">
        <f t="shared" si="68"/>
        <v>954.24144899999999</v>
      </c>
      <c r="J201" s="12">
        <v>0</v>
      </c>
      <c r="K201" s="94">
        <v>0</v>
      </c>
      <c r="L201" s="12">
        <v>0</v>
      </c>
      <c r="M201" s="13">
        <f t="shared" si="66"/>
        <v>0</v>
      </c>
      <c r="N201" s="43">
        <v>17.166371000000002</v>
      </c>
      <c r="O201" s="12">
        <v>0</v>
      </c>
      <c r="P201" s="12">
        <v>161.21906799999999</v>
      </c>
      <c r="Q201" s="13">
        <f t="shared" si="67"/>
        <v>178.38543899999999</v>
      </c>
    </row>
    <row r="202" spans="1:17" x14ac:dyDescent="0.2">
      <c r="A202" s="14" t="s">
        <v>119</v>
      </c>
      <c r="B202" s="59"/>
      <c r="C202" s="59"/>
      <c r="D202" s="59"/>
      <c r="E202" s="13"/>
      <c r="F202" s="43"/>
      <c r="G202" s="61"/>
      <c r="H202" s="12"/>
      <c r="I202" s="13"/>
      <c r="J202" s="12">
        <v>0</v>
      </c>
      <c r="K202" s="94">
        <v>0</v>
      </c>
      <c r="L202" s="12">
        <v>0</v>
      </c>
      <c r="M202" s="13">
        <f t="shared" si="66"/>
        <v>0</v>
      </c>
      <c r="N202" s="43">
        <v>0</v>
      </c>
      <c r="O202" s="12">
        <v>0</v>
      </c>
      <c r="P202" s="12">
        <v>22.68</v>
      </c>
      <c r="Q202" s="13">
        <f t="shared" si="67"/>
        <v>22.68</v>
      </c>
    </row>
    <row r="203" spans="1:17" x14ac:dyDescent="0.2">
      <c r="A203" s="14" t="s">
        <v>120</v>
      </c>
      <c r="B203" s="59"/>
      <c r="C203" s="59"/>
      <c r="D203" s="59"/>
      <c r="E203" s="13"/>
      <c r="F203" s="43"/>
      <c r="G203" s="61"/>
      <c r="H203" s="12"/>
      <c r="I203" s="13"/>
      <c r="J203" s="12">
        <v>0</v>
      </c>
      <c r="K203" s="94">
        <v>0</v>
      </c>
      <c r="L203" s="12">
        <v>0</v>
      </c>
      <c r="M203" s="13">
        <f t="shared" si="66"/>
        <v>0</v>
      </c>
      <c r="N203" s="43">
        <v>0</v>
      </c>
      <c r="O203" s="12">
        <v>0</v>
      </c>
      <c r="P203" s="12">
        <v>0</v>
      </c>
      <c r="Q203" s="13">
        <f t="shared" si="67"/>
        <v>0</v>
      </c>
    </row>
    <row r="204" spans="1:17" x14ac:dyDescent="0.2">
      <c r="A204" s="58" t="s">
        <v>190</v>
      </c>
      <c r="B204" s="59">
        <v>76.528830970000001</v>
      </c>
      <c r="C204" s="59">
        <v>109.39120294999999</v>
      </c>
      <c r="D204" s="59">
        <v>38.282973779999999</v>
      </c>
      <c r="E204" s="13">
        <f t="shared" si="65"/>
        <v>224.20300769999997</v>
      </c>
      <c r="F204" s="43">
        <v>201.82579881000001</v>
      </c>
      <c r="G204" s="61">
        <v>31.374272220000002</v>
      </c>
      <c r="H204" s="12">
        <v>24.246492660000001</v>
      </c>
      <c r="I204" s="13">
        <f t="shared" si="68"/>
        <v>257.44656369</v>
      </c>
      <c r="J204" s="12">
        <v>167.71829732999998</v>
      </c>
      <c r="K204" s="13">
        <v>103.92362572</v>
      </c>
      <c r="L204" s="12">
        <v>53.347022730000006</v>
      </c>
      <c r="M204" s="13">
        <f t="shared" si="66"/>
        <v>324.98894577999999</v>
      </c>
      <c r="N204" s="43">
        <v>69.172914730000002</v>
      </c>
      <c r="O204" s="12">
        <v>66.792422009999996</v>
      </c>
      <c r="P204" s="12">
        <v>94.858005829999996</v>
      </c>
      <c r="Q204" s="13">
        <f t="shared" si="67"/>
        <v>230.82334256999999</v>
      </c>
    </row>
    <row r="205" spans="1:17" x14ac:dyDescent="0.2">
      <c r="A205" s="58" t="s">
        <v>122</v>
      </c>
      <c r="B205" s="59">
        <v>48.040333400000002</v>
      </c>
      <c r="C205" s="59">
        <v>124.70823958</v>
      </c>
      <c r="D205" s="59">
        <v>134.13682684</v>
      </c>
      <c r="E205" s="13">
        <f t="shared" si="65"/>
        <v>306.88539981999998</v>
      </c>
      <c r="F205" s="43">
        <v>139.85516663999999</v>
      </c>
      <c r="G205" s="61">
        <v>90.812891370000003</v>
      </c>
      <c r="H205" s="12">
        <v>125.34116940999999</v>
      </c>
      <c r="I205" s="13">
        <f t="shared" si="68"/>
        <v>356.00922742</v>
      </c>
      <c r="J205" s="12">
        <v>15.874302</v>
      </c>
      <c r="K205" s="12">
        <v>10.74332403</v>
      </c>
      <c r="L205" s="12">
        <v>94.90001651</v>
      </c>
      <c r="M205" s="13">
        <f t="shared" si="66"/>
        <v>121.51764254</v>
      </c>
      <c r="N205" s="43">
        <v>0</v>
      </c>
      <c r="O205" s="12">
        <v>176.24563649000001</v>
      </c>
      <c r="P205" s="12">
        <v>0</v>
      </c>
      <c r="Q205" s="13">
        <f t="shared" si="67"/>
        <v>176.24563649000001</v>
      </c>
    </row>
    <row r="206" spans="1:17" x14ac:dyDescent="0.2">
      <c r="A206" s="58" t="s">
        <v>123</v>
      </c>
      <c r="B206" s="59">
        <v>0</v>
      </c>
      <c r="C206" s="59">
        <v>0</v>
      </c>
      <c r="D206" s="59">
        <v>0</v>
      </c>
      <c r="E206" s="13">
        <f t="shared" si="65"/>
        <v>0</v>
      </c>
      <c r="F206" s="43">
        <v>0</v>
      </c>
      <c r="G206" s="61">
        <v>0</v>
      </c>
      <c r="H206" s="12">
        <v>0</v>
      </c>
      <c r="I206" s="13">
        <f t="shared" si="68"/>
        <v>0</v>
      </c>
      <c r="J206" s="12">
        <v>0</v>
      </c>
      <c r="K206" s="12">
        <v>0</v>
      </c>
      <c r="L206" s="12">
        <v>0</v>
      </c>
      <c r="M206" s="13">
        <f t="shared" si="66"/>
        <v>0</v>
      </c>
      <c r="N206" s="43">
        <v>0</v>
      </c>
      <c r="O206" s="12">
        <v>0</v>
      </c>
      <c r="P206" s="12">
        <v>0</v>
      </c>
      <c r="Q206" s="13">
        <f t="shared" si="67"/>
        <v>0</v>
      </c>
    </row>
    <row r="207" spans="1:17" x14ac:dyDescent="0.2">
      <c r="A207" s="58" t="s">
        <v>125</v>
      </c>
      <c r="B207" s="59">
        <v>0</v>
      </c>
      <c r="C207" s="59">
        <v>0</v>
      </c>
      <c r="D207" s="59">
        <v>0</v>
      </c>
      <c r="E207" s="13">
        <f t="shared" si="65"/>
        <v>0</v>
      </c>
      <c r="F207" s="43">
        <v>0</v>
      </c>
      <c r="G207" s="61">
        <v>0</v>
      </c>
      <c r="H207" s="12">
        <v>0</v>
      </c>
      <c r="I207" s="13">
        <f t="shared" si="68"/>
        <v>0</v>
      </c>
      <c r="J207" s="12">
        <v>0</v>
      </c>
      <c r="K207" s="12">
        <v>210.04819499999999</v>
      </c>
      <c r="L207" s="12">
        <v>0</v>
      </c>
      <c r="M207" s="13">
        <f t="shared" si="66"/>
        <v>210.04819499999999</v>
      </c>
      <c r="N207" s="43">
        <v>0</v>
      </c>
      <c r="O207" s="12">
        <v>209.51706899999999</v>
      </c>
      <c r="P207" s="12">
        <v>0</v>
      </c>
      <c r="Q207" s="13">
        <f t="shared" si="67"/>
        <v>209.51706899999999</v>
      </c>
    </row>
    <row r="208" spans="1:17" x14ac:dyDescent="0.2">
      <c r="A208" s="58" t="s">
        <v>126</v>
      </c>
      <c r="B208" s="59">
        <v>361.33870268999999</v>
      </c>
      <c r="C208" s="59">
        <v>330.25481257999996</v>
      </c>
      <c r="D208" s="59">
        <v>205.30958265000001</v>
      </c>
      <c r="E208" s="13">
        <f t="shared" si="65"/>
        <v>896.90309791999994</v>
      </c>
      <c r="F208" s="43">
        <v>349.20617891000001</v>
      </c>
      <c r="G208" s="61">
        <v>226.64844493999999</v>
      </c>
      <c r="H208" s="12">
        <v>280.09749726999996</v>
      </c>
      <c r="I208" s="13">
        <f t="shared" si="68"/>
        <v>855.95212112000002</v>
      </c>
      <c r="J208" s="12">
        <v>41.453842049999999</v>
      </c>
      <c r="K208" s="12">
        <v>86.717532439999999</v>
      </c>
      <c r="L208" s="12">
        <v>329.7364642</v>
      </c>
      <c r="M208" s="13">
        <f t="shared" si="66"/>
        <v>457.90783869000001</v>
      </c>
      <c r="N208" s="43">
        <v>508.66557889999996</v>
      </c>
      <c r="O208" s="12">
        <v>0</v>
      </c>
      <c r="P208" s="12">
        <v>649.29461398000001</v>
      </c>
      <c r="Q208" s="13">
        <f t="shared" si="67"/>
        <v>1157.96019288</v>
      </c>
    </row>
    <row r="209" spans="1:17" x14ac:dyDescent="0.2">
      <c r="A209" s="58" t="s">
        <v>127</v>
      </c>
      <c r="B209" s="59">
        <v>0</v>
      </c>
      <c r="C209" s="59">
        <v>0</v>
      </c>
      <c r="D209" s="59">
        <v>0</v>
      </c>
      <c r="E209" s="13">
        <f t="shared" si="65"/>
        <v>0</v>
      </c>
      <c r="F209" s="43">
        <v>0</v>
      </c>
      <c r="G209" s="61">
        <v>0</v>
      </c>
      <c r="H209" s="12">
        <v>0</v>
      </c>
      <c r="I209" s="13">
        <f t="shared" si="68"/>
        <v>0</v>
      </c>
      <c r="J209" s="12">
        <v>0</v>
      </c>
      <c r="K209" s="12">
        <v>0</v>
      </c>
      <c r="L209" s="12">
        <v>0</v>
      </c>
      <c r="M209" s="13">
        <f t="shared" si="66"/>
        <v>0</v>
      </c>
      <c r="N209" s="43">
        <v>0</v>
      </c>
      <c r="O209" s="12">
        <v>0</v>
      </c>
      <c r="P209" s="12">
        <v>0</v>
      </c>
      <c r="Q209" s="13">
        <f t="shared" si="67"/>
        <v>0</v>
      </c>
    </row>
    <row r="210" spans="1:17" x14ac:dyDescent="0.2">
      <c r="A210" s="58" t="s">
        <v>128</v>
      </c>
      <c r="B210" s="59">
        <v>0</v>
      </c>
      <c r="C210" s="59">
        <v>0</v>
      </c>
      <c r="D210" s="59">
        <v>0</v>
      </c>
      <c r="E210" s="13">
        <f t="shared" si="65"/>
        <v>0</v>
      </c>
      <c r="F210" s="61">
        <v>0</v>
      </c>
      <c r="G210" s="61">
        <v>0</v>
      </c>
      <c r="H210" s="12">
        <v>0</v>
      </c>
      <c r="I210" s="13">
        <f t="shared" si="68"/>
        <v>0</v>
      </c>
      <c r="J210" s="12">
        <v>0</v>
      </c>
      <c r="K210" s="12">
        <v>0</v>
      </c>
      <c r="L210" s="12">
        <v>0</v>
      </c>
      <c r="M210" s="13">
        <f t="shared" si="66"/>
        <v>0</v>
      </c>
      <c r="N210" s="43">
        <v>0</v>
      </c>
      <c r="O210" s="12">
        <v>0</v>
      </c>
      <c r="P210" s="12">
        <v>0</v>
      </c>
      <c r="Q210" s="13">
        <f t="shared" si="67"/>
        <v>0</v>
      </c>
    </row>
    <row r="211" spans="1:17" x14ac:dyDescent="0.2">
      <c r="A211" s="58" t="s">
        <v>129</v>
      </c>
      <c r="B211" s="59">
        <v>0</v>
      </c>
      <c r="C211" s="59">
        <v>0</v>
      </c>
      <c r="D211" s="59">
        <v>0</v>
      </c>
      <c r="E211" s="13">
        <f t="shared" si="65"/>
        <v>0</v>
      </c>
      <c r="F211" s="43">
        <v>0</v>
      </c>
      <c r="G211" s="61">
        <v>0</v>
      </c>
      <c r="H211" s="12">
        <v>0</v>
      </c>
      <c r="I211" s="13">
        <f t="shared" si="68"/>
        <v>0</v>
      </c>
      <c r="J211" s="12">
        <v>0</v>
      </c>
      <c r="K211" s="12">
        <v>0</v>
      </c>
      <c r="L211" s="12">
        <v>0</v>
      </c>
      <c r="M211" s="13">
        <f t="shared" si="66"/>
        <v>0</v>
      </c>
      <c r="N211" s="43">
        <v>0</v>
      </c>
      <c r="O211" s="12">
        <v>0</v>
      </c>
      <c r="P211" s="12">
        <v>0</v>
      </c>
      <c r="Q211" s="13">
        <f t="shared" si="67"/>
        <v>0</v>
      </c>
    </row>
    <row r="212" spans="1:17" x14ac:dyDescent="0.2">
      <c r="A212" s="58" t="s">
        <v>130</v>
      </c>
      <c r="B212" s="59">
        <v>34.917417999999998</v>
      </c>
      <c r="C212" s="59">
        <v>41.775222999999997</v>
      </c>
      <c r="D212" s="59">
        <v>30.604890000000001</v>
      </c>
      <c r="E212" s="13">
        <f t="shared" si="65"/>
        <v>107.29753099999999</v>
      </c>
      <c r="F212" s="43">
        <v>46.370696000000002</v>
      </c>
      <c r="G212" s="61">
        <v>-20.971097</v>
      </c>
      <c r="H212" s="12">
        <v>49.001823000000002</v>
      </c>
      <c r="I212" s="13">
        <f t="shared" si="68"/>
        <v>74.401421999999997</v>
      </c>
      <c r="J212" s="12">
        <v>62.838363000000001</v>
      </c>
      <c r="K212" s="12">
        <v>38.225530999999997</v>
      </c>
      <c r="L212" s="12">
        <v>0</v>
      </c>
      <c r="M212" s="13">
        <f t="shared" si="66"/>
        <v>101.063894</v>
      </c>
      <c r="N212" s="43">
        <v>30.314033999999999</v>
      </c>
      <c r="O212" s="12">
        <v>24.416831999999999</v>
      </c>
      <c r="P212" s="12">
        <v>27.188282999999998</v>
      </c>
      <c r="Q212" s="13">
        <f t="shared" si="67"/>
        <v>81.919149000000004</v>
      </c>
    </row>
    <row r="213" spans="1:17" x14ac:dyDescent="0.2">
      <c r="A213" s="58" t="s">
        <v>191</v>
      </c>
      <c r="B213" s="59">
        <v>0</v>
      </c>
      <c r="C213" s="59">
        <v>0</v>
      </c>
      <c r="D213" s="59">
        <v>0</v>
      </c>
      <c r="E213" s="13">
        <f t="shared" si="65"/>
        <v>0</v>
      </c>
      <c r="F213" s="43">
        <v>0</v>
      </c>
      <c r="G213" s="61">
        <v>0</v>
      </c>
      <c r="H213" s="12">
        <v>0</v>
      </c>
      <c r="I213" s="13">
        <f t="shared" si="68"/>
        <v>0</v>
      </c>
      <c r="J213" s="12">
        <v>0</v>
      </c>
      <c r="K213" s="12">
        <v>0</v>
      </c>
      <c r="L213" s="12">
        <v>0</v>
      </c>
      <c r="M213" s="13">
        <f t="shared" si="66"/>
        <v>0</v>
      </c>
      <c r="N213" s="43">
        <v>0</v>
      </c>
      <c r="O213" s="12">
        <v>0</v>
      </c>
      <c r="P213" s="12">
        <v>0</v>
      </c>
      <c r="Q213" s="13">
        <f t="shared" si="67"/>
        <v>0</v>
      </c>
    </row>
    <row r="214" spans="1:17" x14ac:dyDescent="0.2">
      <c r="A214" s="58" t="s">
        <v>134</v>
      </c>
      <c r="B214" s="59">
        <v>0</v>
      </c>
      <c r="C214" s="59">
        <v>0</v>
      </c>
      <c r="D214" s="59">
        <v>0</v>
      </c>
      <c r="E214" s="13">
        <f t="shared" si="65"/>
        <v>0</v>
      </c>
      <c r="F214" s="43">
        <v>0</v>
      </c>
      <c r="G214" s="61">
        <v>0</v>
      </c>
      <c r="H214" s="12">
        <v>0</v>
      </c>
      <c r="I214" s="13">
        <f t="shared" si="68"/>
        <v>0</v>
      </c>
      <c r="J214" s="12">
        <v>0</v>
      </c>
      <c r="K214" s="12">
        <v>0</v>
      </c>
      <c r="L214" s="12">
        <v>0</v>
      </c>
      <c r="M214" s="13">
        <f t="shared" si="66"/>
        <v>0</v>
      </c>
      <c r="N214" s="43">
        <v>0</v>
      </c>
      <c r="O214" s="12">
        <v>0</v>
      </c>
      <c r="P214" s="12">
        <v>0</v>
      </c>
      <c r="Q214" s="13">
        <f t="shared" si="67"/>
        <v>0</v>
      </c>
    </row>
    <row r="215" spans="1:17" x14ac:dyDescent="0.2">
      <c r="A215" s="58" t="s">
        <v>138</v>
      </c>
      <c r="B215" s="59">
        <v>504.8728964</v>
      </c>
      <c r="C215" s="59">
        <v>2182.43606133</v>
      </c>
      <c r="D215" s="59">
        <v>40.146160270000003</v>
      </c>
      <c r="E215" s="13">
        <f t="shared" si="65"/>
        <v>2727.4551180000003</v>
      </c>
      <c r="F215" s="43">
        <v>1852.00415656</v>
      </c>
      <c r="G215" s="61">
        <v>0</v>
      </c>
      <c r="H215" s="12">
        <v>195.15279541000001</v>
      </c>
      <c r="I215" s="13">
        <f t="shared" si="68"/>
        <v>2047.1569519699999</v>
      </c>
      <c r="J215" s="12">
        <v>201.12805341999999</v>
      </c>
      <c r="K215" s="12">
        <v>0</v>
      </c>
      <c r="L215" s="12">
        <v>59.178859420000002</v>
      </c>
      <c r="M215" s="13">
        <f t="shared" si="66"/>
        <v>260.30691284</v>
      </c>
      <c r="N215" s="43">
        <v>0</v>
      </c>
      <c r="O215" s="12">
        <v>0</v>
      </c>
      <c r="P215" s="12">
        <v>92.214053730000003</v>
      </c>
      <c r="Q215" s="13">
        <f t="shared" si="67"/>
        <v>92.214053730000003</v>
      </c>
    </row>
    <row r="216" spans="1:17" x14ac:dyDescent="0.2">
      <c r="A216" s="58" t="s">
        <v>142</v>
      </c>
      <c r="B216" s="59">
        <v>439.54314247999997</v>
      </c>
      <c r="C216" s="59">
        <v>245.15298136999999</v>
      </c>
      <c r="D216" s="59">
        <v>268.36584878999997</v>
      </c>
      <c r="E216" s="13">
        <f t="shared" si="65"/>
        <v>953.06197263999991</v>
      </c>
      <c r="F216" s="43">
        <v>91.407821049999995</v>
      </c>
      <c r="G216" s="61">
        <v>16.627547719999999</v>
      </c>
      <c r="H216" s="12">
        <v>20.20946515</v>
      </c>
      <c r="I216" s="13">
        <f t="shared" si="68"/>
        <v>128.24483391999999</v>
      </c>
      <c r="J216" s="12">
        <v>26.075016179999999</v>
      </c>
      <c r="K216" s="12">
        <v>22.87366424</v>
      </c>
      <c r="L216" s="12">
        <v>385.37748209</v>
      </c>
      <c r="M216" s="13">
        <f t="shared" ref="M216:M239" si="69">SUM(J216:L216)</f>
        <v>434.32616251000002</v>
      </c>
      <c r="N216" s="43">
        <v>29.42934911</v>
      </c>
      <c r="O216" s="12">
        <v>35.619731340000001</v>
      </c>
      <c r="P216" s="12">
        <v>88.956781519999993</v>
      </c>
      <c r="Q216" s="13">
        <f t="shared" ref="Q216:Q239" si="70">SUM(N216:P216)</f>
        <v>154.00586197000001</v>
      </c>
    </row>
    <row r="217" spans="1:17" x14ac:dyDescent="0.2">
      <c r="A217" s="58" t="s">
        <v>143</v>
      </c>
      <c r="B217" s="59">
        <v>83.342646319999986</v>
      </c>
      <c r="C217" s="59">
        <v>419.86975164</v>
      </c>
      <c r="D217" s="59">
        <v>299.61800367000001</v>
      </c>
      <c r="E217" s="13">
        <f t="shared" si="65"/>
        <v>802.83040162999998</v>
      </c>
      <c r="F217" s="43">
        <v>43.724163159999996</v>
      </c>
      <c r="G217" s="61">
        <v>-158.62279387999999</v>
      </c>
      <c r="H217" s="12">
        <v>154.98837594999998</v>
      </c>
      <c r="I217" s="13">
        <f t="shared" si="68"/>
        <v>40.089745229999977</v>
      </c>
      <c r="J217" s="12">
        <v>181.24531092999999</v>
      </c>
      <c r="K217" s="12">
        <v>100.49116083000001</v>
      </c>
      <c r="L217" s="12">
        <v>64.372538739999996</v>
      </c>
      <c r="M217" s="13">
        <f t="shared" si="69"/>
        <v>346.10901049999995</v>
      </c>
      <c r="N217" s="43">
        <v>74.151347110000003</v>
      </c>
      <c r="O217" s="12">
        <v>222.71080299000002</v>
      </c>
      <c r="P217" s="12">
        <v>46.129752969999998</v>
      </c>
      <c r="Q217" s="13">
        <f t="shared" si="70"/>
        <v>342.99190307000003</v>
      </c>
    </row>
    <row r="218" spans="1:17" x14ac:dyDescent="0.2">
      <c r="A218" s="58" t="s">
        <v>144</v>
      </c>
      <c r="B218" s="59">
        <v>671.91528353000001</v>
      </c>
      <c r="C218" s="59">
        <v>921.05351784000004</v>
      </c>
      <c r="D218" s="59">
        <v>886.22633514999995</v>
      </c>
      <c r="E218" s="13">
        <f t="shared" si="65"/>
        <v>2479.1951365200002</v>
      </c>
      <c r="F218" s="43">
        <v>1172.1400992700001</v>
      </c>
      <c r="G218" s="61">
        <v>690.11663224000006</v>
      </c>
      <c r="H218" s="12">
        <v>729.35716524999998</v>
      </c>
      <c r="I218" s="13">
        <f t="shared" si="68"/>
        <v>2591.61389676</v>
      </c>
      <c r="J218" s="12">
        <v>837.23920133000001</v>
      </c>
      <c r="K218" s="12">
        <v>560.73160443000006</v>
      </c>
      <c r="L218" s="12">
        <v>770.45002176000003</v>
      </c>
      <c r="M218" s="13">
        <f t="shared" si="69"/>
        <v>2168.4208275199999</v>
      </c>
      <c r="N218" s="43">
        <v>1145.01929494</v>
      </c>
      <c r="O218" s="12">
        <v>694.81045360999997</v>
      </c>
      <c r="P218" s="12">
        <v>590.84172688000001</v>
      </c>
      <c r="Q218" s="13">
        <f t="shared" si="70"/>
        <v>2430.6714754300001</v>
      </c>
    </row>
    <row r="219" spans="1:17" x14ac:dyDescent="0.2">
      <c r="A219" s="58" t="s">
        <v>145</v>
      </c>
      <c r="B219" s="59">
        <v>1838.8662386199999</v>
      </c>
      <c r="C219" s="59">
        <v>3215.9005997199997</v>
      </c>
      <c r="D219" s="59">
        <v>1739.5704739499997</v>
      </c>
      <c r="E219" s="13">
        <f t="shared" si="65"/>
        <v>6794.3373122899993</v>
      </c>
      <c r="F219" s="43">
        <v>2123.9185358599998</v>
      </c>
      <c r="G219" s="61">
        <v>1619.5427911999998</v>
      </c>
      <c r="H219" s="12">
        <v>1586.2429227299997</v>
      </c>
      <c r="I219" s="13">
        <f t="shared" si="68"/>
        <v>5329.7042497899993</v>
      </c>
      <c r="J219" s="12">
        <v>1264.3920134499999</v>
      </c>
      <c r="K219" s="12">
        <v>1259.1437380499999</v>
      </c>
      <c r="L219" s="12">
        <v>1156.4646708600001</v>
      </c>
      <c r="M219" s="13">
        <f t="shared" si="69"/>
        <v>3680.0004223599999</v>
      </c>
      <c r="N219" s="43">
        <v>1927.69977481</v>
      </c>
      <c r="O219" s="12">
        <v>1359.43195803</v>
      </c>
      <c r="P219" s="12">
        <v>2413.08444611</v>
      </c>
      <c r="Q219" s="13">
        <f t="shared" si="70"/>
        <v>5700.2161789500005</v>
      </c>
    </row>
    <row r="220" spans="1:17" x14ac:dyDescent="0.2">
      <c r="A220" s="58" t="s">
        <v>146</v>
      </c>
      <c r="B220" s="59">
        <v>106.144785</v>
      </c>
      <c r="C220" s="59">
        <v>93.758729590000002</v>
      </c>
      <c r="D220" s="59">
        <v>105.45800879000001</v>
      </c>
      <c r="E220" s="13">
        <f t="shared" si="65"/>
        <v>305.36152337999999</v>
      </c>
      <c r="F220" s="43">
        <v>143.03990999999999</v>
      </c>
      <c r="G220" s="61">
        <v>69.37073402</v>
      </c>
      <c r="H220" s="12">
        <v>136.34143205999999</v>
      </c>
      <c r="I220" s="13">
        <f t="shared" si="68"/>
        <v>348.75207607999999</v>
      </c>
      <c r="J220" s="12">
        <v>121.78339233</v>
      </c>
      <c r="K220" s="12">
        <v>15.749533</v>
      </c>
      <c r="L220" s="12">
        <v>79.60495945000001</v>
      </c>
      <c r="M220" s="13">
        <f t="shared" si="69"/>
        <v>217.13788478000004</v>
      </c>
      <c r="N220" s="43">
        <v>51.88284986</v>
      </c>
      <c r="O220" s="12">
        <v>58.840174579999996</v>
      </c>
      <c r="P220" s="12">
        <v>81.667204120000008</v>
      </c>
      <c r="Q220" s="13">
        <f t="shared" si="70"/>
        <v>192.39022856</v>
      </c>
    </row>
    <row r="221" spans="1:17" x14ac:dyDescent="0.2">
      <c r="A221" s="58" t="s">
        <v>147</v>
      </c>
      <c r="B221" s="59">
        <v>268.22208734000003</v>
      </c>
      <c r="C221" s="59">
        <v>217.96032486000001</v>
      </c>
      <c r="D221" s="59">
        <v>343.54559642999999</v>
      </c>
      <c r="E221" s="13">
        <f t="shared" si="65"/>
        <v>829.72800862999998</v>
      </c>
      <c r="F221" s="43">
        <v>445.96394094999999</v>
      </c>
      <c r="G221" s="61">
        <v>809.35332220999987</v>
      </c>
      <c r="H221" s="12">
        <v>290.76528194999997</v>
      </c>
      <c r="I221" s="13">
        <f t="shared" si="68"/>
        <v>1546.0825451099997</v>
      </c>
      <c r="J221" s="12">
        <v>1047.7683070800001</v>
      </c>
      <c r="K221" s="12">
        <v>294.90979372000004</v>
      </c>
      <c r="L221" s="12">
        <v>57.476845589999996</v>
      </c>
      <c r="M221" s="13">
        <f t="shared" si="69"/>
        <v>1400.1549463900003</v>
      </c>
      <c r="N221" s="43">
        <v>374.01808383999997</v>
      </c>
      <c r="O221" s="12">
        <v>152.61342490000001</v>
      </c>
      <c r="P221" s="12">
        <v>530.84978015000002</v>
      </c>
      <c r="Q221" s="13">
        <f t="shared" si="70"/>
        <v>1057.4812888900001</v>
      </c>
    </row>
    <row r="222" spans="1:17" x14ac:dyDescent="0.2">
      <c r="A222" s="58" t="s">
        <v>148</v>
      </c>
      <c r="B222" s="59">
        <v>109.06668500000001</v>
      </c>
      <c r="C222" s="59">
        <v>0</v>
      </c>
      <c r="D222" s="59">
        <v>870.43941075999999</v>
      </c>
      <c r="E222" s="13">
        <f t="shared" si="65"/>
        <v>979.50609575999999</v>
      </c>
      <c r="F222" s="43">
        <v>683.21713333000002</v>
      </c>
      <c r="G222" s="61">
        <v>1231.7760465899999</v>
      </c>
      <c r="H222" s="12">
        <v>74.467367999999993</v>
      </c>
      <c r="I222" s="13">
        <f t="shared" si="68"/>
        <v>1989.46054792</v>
      </c>
      <c r="J222" s="12">
        <v>276.75200341999999</v>
      </c>
      <c r="K222" s="12">
        <v>160.54786261000001</v>
      </c>
      <c r="L222" s="12">
        <v>532.68847079</v>
      </c>
      <c r="M222" s="13">
        <f t="shared" si="69"/>
        <v>969.98833681999997</v>
      </c>
      <c r="N222" s="43">
        <v>87.697928529999999</v>
      </c>
      <c r="O222" s="12">
        <v>373.50358876000001</v>
      </c>
      <c r="P222" s="12">
        <v>1709.6816354500002</v>
      </c>
      <c r="Q222" s="13">
        <f t="shared" si="70"/>
        <v>2170.8831527400002</v>
      </c>
    </row>
    <row r="223" spans="1:17" x14ac:dyDescent="0.2">
      <c r="A223" s="58" t="s">
        <v>149</v>
      </c>
      <c r="B223" s="59">
        <v>1052.16737091</v>
      </c>
      <c r="C223" s="59">
        <v>385.46946256000001</v>
      </c>
      <c r="D223" s="59">
        <v>34.391046350000003</v>
      </c>
      <c r="E223" s="13">
        <f t="shared" si="65"/>
        <v>1472.02787982</v>
      </c>
      <c r="F223" s="43">
        <v>545.39009104999991</v>
      </c>
      <c r="G223" s="61">
        <v>65.761469000000005</v>
      </c>
      <c r="H223" s="12">
        <v>986.11544590999995</v>
      </c>
      <c r="I223" s="13">
        <f t="shared" si="68"/>
        <v>1597.26700596</v>
      </c>
      <c r="J223" s="12">
        <v>1858.9888464800001</v>
      </c>
      <c r="K223" s="12">
        <v>120.08450787999999</v>
      </c>
      <c r="L223" s="12">
        <v>117.41128399999999</v>
      </c>
      <c r="M223" s="13">
        <f t="shared" si="69"/>
        <v>2096.4846383600002</v>
      </c>
      <c r="N223" s="43">
        <v>953.06132673000002</v>
      </c>
      <c r="O223" s="12">
        <v>168.97486492000002</v>
      </c>
      <c r="P223" s="12">
        <v>47.621297890000001</v>
      </c>
      <c r="Q223" s="13">
        <f t="shared" si="70"/>
        <v>1169.6574895400001</v>
      </c>
    </row>
    <row r="224" spans="1:17" x14ac:dyDescent="0.2">
      <c r="A224" s="58" t="s">
        <v>150</v>
      </c>
      <c r="B224" s="59">
        <v>431.19411298</v>
      </c>
      <c r="C224" s="59">
        <v>428.27997456000003</v>
      </c>
      <c r="D224" s="59">
        <v>314.32027099999999</v>
      </c>
      <c r="E224" s="13">
        <f t="shared" si="65"/>
        <v>1173.7943585400001</v>
      </c>
      <c r="F224" s="43">
        <v>480.98270000000002</v>
      </c>
      <c r="G224" s="61">
        <v>133.51755297</v>
      </c>
      <c r="H224" s="12">
        <v>354.228452</v>
      </c>
      <c r="I224" s="13">
        <f t="shared" si="68"/>
        <v>968.72870497000008</v>
      </c>
      <c r="J224" s="12">
        <v>221.243472</v>
      </c>
      <c r="K224" s="12">
        <v>338.54046299999999</v>
      </c>
      <c r="L224" s="12">
        <v>373.08094499999999</v>
      </c>
      <c r="M224" s="13">
        <f t="shared" si="69"/>
        <v>932.86487999999986</v>
      </c>
      <c r="N224" s="43">
        <v>359.38698900000003</v>
      </c>
      <c r="O224" s="12">
        <v>972.26452315999995</v>
      </c>
      <c r="P224" s="12">
        <v>594.88336600000002</v>
      </c>
      <c r="Q224" s="13">
        <f t="shared" si="70"/>
        <v>1926.5348781600001</v>
      </c>
    </row>
    <row r="225" spans="1:17" x14ac:dyDescent="0.2">
      <c r="A225" s="58" t="s">
        <v>151</v>
      </c>
      <c r="B225" s="59">
        <v>89.451961920000002</v>
      </c>
      <c r="C225" s="59">
        <v>76.109269459999993</v>
      </c>
      <c r="D225" s="59">
        <v>145.51756861999999</v>
      </c>
      <c r="E225" s="13">
        <f t="shared" si="65"/>
        <v>311.0788</v>
      </c>
      <c r="F225" s="43">
        <v>206.74456017</v>
      </c>
      <c r="G225" s="61">
        <v>122.07515758</v>
      </c>
      <c r="H225" s="12">
        <v>746.23860933000003</v>
      </c>
      <c r="I225" s="13">
        <f t="shared" si="68"/>
        <v>1075.05832708</v>
      </c>
      <c r="J225" s="12">
        <v>124.27241004999999</v>
      </c>
      <c r="K225" s="12">
        <v>304.62511463999999</v>
      </c>
      <c r="L225" s="12">
        <v>240.17935276</v>
      </c>
      <c r="M225" s="13">
        <f t="shared" si="69"/>
        <v>669.07687744999998</v>
      </c>
      <c r="N225" s="43">
        <v>241.53064488000001</v>
      </c>
      <c r="O225" s="12">
        <v>92.814859709999993</v>
      </c>
      <c r="P225" s="12">
        <v>320.92974635000002</v>
      </c>
      <c r="Q225" s="13">
        <f t="shared" si="70"/>
        <v>655.27525093999998</v>
      </c>
    </row>
    <row r="226" spans="1:17" x14ac:dyDescent="0.2">
      <c r="A226" s="58" t="s">
        <v>152</v>
      </c>
      <c r="B226" s="59">
        <v>324.88848498999999</v>
      </c>
      <c r="C226" s="59">
        <v>390.46350401000001</v>
      </c>
      <c r="D226" s="59">
        <v>384.71551645</v>
      </c>
      <c r="E226" s="13">
        <f t="shared" si="65"/>
        <v>1100.06750545</v>
      </c>
      <c r="F226" s="43">
        <v>5603.4323317200005</v>
      </c>
      <c r="G226" s="61">
        <v>379.06676091000003</v>
      </c>
      <c r="H226" s="12">
        <v>359.90205118</v>
      </c>
      <c r="I226" s="13">
        <f t="shared" si="68"/>
        <v>6342.4011438100006</v>
      </c>
      <c r="J226" s="12">
        <v>154.41365789</v>
      </c>
      <c r="K226" s="12">
        <v>197.95136722999999</v>
      </c>
      <c r="L226" s="12">
        <v>140.50370027000002</v>
      </c>
      <c r="M226" s="13">
        <f t="shared" si="69"/>
        <v>492.86872539000001</v>
      </c>
      <c r="N226" s="43">
        <v>383.81364955999999</v>
      </c>
      <c r="O226" s="12">
        <v>87.500666199999984</v>
      </c>
      <c r="P226" s="12">
        <v>101.52102311</v>
      </c>
      <c r="Q226" s="13">
        <f t="shared" si="70"/>
        <v>572.83533886999999</v>
      </c>
    </row>
    <row r="227" spans="1:17" x14ac:dyDescent="0.2">
      <c r="A227" s="58" t="s">
        <v>154</v>
      </c>
      <c r="B227" s="59">
        <v>128.43466606999999</v>
      </c>
      <c r="C227" s="59">
        <v>124.56049574000001</v>
      </c>
      <c r="D227" s="59">
        <v>912.54141678999997</v>
      </c>
      <c r="E227" s="13">
        <f t="shared" si="65"/>
        <v>1165.5365786</v>
      </c>
      <c r="F227" s="43">
        <v>648.88044553000009</v>
      </c>
      <c r="G227" s="61">
        <v>-27.033128120000001</v>
      </c>
      <c r="H227" s="12">
        <v>33.30356793</v>
      </c>
      <c r="I227" s="13">
        <f t="shared" si="68"/>
        <v>655.15088534000006</v>
      </c>
      <c r="J227" s="12">
        <v>117.42644829000001</v>
      </c>
      <c r="K227" s="12">
        <v>455.79420116</v>
      </c>
      <c r="L227" s="12">
        <v>98.814013079999995</v>
      </c>
      <c r="M227" s="13">
        <f t="shared" si="69"/>
        <v>672.03466252999999</v>
      </c>
      <c r="N227" s="43">
        <v>58.938277920000004</v>
      </c>
      <c r="O227" s="12">
        <v>471.56435890999995</v>
      </c>
      <c r="P227" s="12">
        <v>1300.64036895</v>
      </c>
      <c r="Q227" s="13">
        <f t="shared" si="70"/>
        <v>1831.1430057799998</v>
      </c>
    </row>
    <row r="228" spans="1:17" x14ac:dyDescent="0.2">
      <c r="A228" s="58" t="s">
        <v>155</v>
      </c>
      <c r="B228" s="59">
        <v>25.777861000000001</v>
      </c>
      <c r="C228" s="59">
        <v>259.04056400000002</v>
      </c>
      <c r="D228" s="59">
        <v>158.7292985</v>
      </c>
      <c r="E228" s="13">
        <f t="shared" si="65"/>
        <v>443.54772350000007</v>
      </c>
      <c r="F228" s="61">
        <v>375.733857</v>
      </c>
      <c r="G228" s="61">
        <v>266.37226450000003</v>
      </c>
      <c r="H228" s="12">
        <v>294.02539999999999</v>
      </c>
      <c r="I228" s="13">
        <f t="shared" si="68"/>
        <v>936.13152149999996</v>
      </c>
      <c r="J228" s="12">
        <v>105.707589</v>
      </c>
      <c r="K228" s="12">
        <v>55.322181</v>
      </c>
      <c r="L228" s="12">
        <v>89.492926999999995</v>
      </c>
      <c r="M228" s="13">
        <f t="shared" si="69"/>
        <v>250.52269699999999</v>
      </c>
      <c r="N228" s="43">
        <v>134.431377</v>
      </c>
      <c r="O228" s="12">
        <v>5.9040000000000004E-3</v>
      </c>
      <c r="P228" s="12">
        <v>114.6471624</v>
      </c>
      <c r="Q228" s="13">
        <f t="shared" si="70"/>
        <v>249.0844434</v>
      </c>
    </row>
    <row r="229" spans="1:17" x14ac:dyDescent="0.2">
      <c r="A229" s="58" t="s">
        <v>156</v>
      </c>
      <c r="B229" s="59">
        <v>1160.76845256</v>
      </c>
      <c r="C229" s="59">
        <v>1472.2785000399999</v>
      </c>
      <c r="D229" s="59">
        <v>755.26894114000004</v>
      </c>
      <c r="E229" s="13">
        <f t="shared" si="65"/>
        <v>3388.3158937399999</v>
      </c>
      <c r="F229" s="61">
        <v>1518.2136138800001</v>
      </c>
      <c r="G229" s="61">
        <v>641.05306895000001</v>
      </c>
      <c r="H229" s="12">
        <v>1200.33780269</v>
      </c>
      <c r="I229" s="13">
        <f t="shared" si="68"/>
        <v>3359.6044855200003</v>
      </c>
      <c r="J229" s="12">
        <v>741.26471190999996</v>
      </c>
      <c r="K229" s="12">
        <v>2086.9604550599997</v>
      </c>
      <c r="L229" s="43">
        <v>1073.77294394</v>
      </c>
      <c r="M229" s="13">
        <f t="shared" si="69"/>
        <v>3901.9981109099999</v>
      </c>
      <c r="N229" s="43">
        <v>1426.7330460399999</v>
      </c>
      <c r="O229" s="12">
        <v>1065.00415537</v>
      </c>
      <c r="P229" s="12">
        <v>1590.1007146500001</v>
      </c>
      <c r="Q229" s="13">
        <f t="shared" si="70"/>
        <v>4081.8379160600002</v>
      </c>
    </row>
    <row r="230" spans="1:17" x14ac:dyDescent="0.2">
      <c r="A230" s="58" t="s">
        <v>163</v>
      </c>
      <c r="B230" s="59">
        <v>0</v>
      </c>
      <c r="C230" s="59">
        <v>0</v>
      </c>
      <c r="D230" s="59">
        <v>0</v>
      </c>
      <c r="E230" s="13">
        <f t="shared" si="65"/>
        <v>0</v>
      </c>
      <c r="F230" s="61">
        <v>0</v>
      </c>
      <c r="G230" s="61">
        <v>0</v>
      </c>
      <c r="H230" s="12">
        <v>1506.435031</v>
      </c>
      <c r="I230" s="13">
        <f t="shared" si="68"/>
        <v>1506.435031</v>
      </c>
      <c r="J230" s="12">
        <v>0</v>
      </c>
      <c r="K230" s="12">
        <v>101.59309399999999</v>
      </c>
      <c r="L230" s="12">
        <v>0</v>
      </c>
      <c r="M230" s="13">
        <f t="shared" si="69"/>
        <v>101.59309399999999</v>
      </c>
      <c r="N230" s="43">
        <v>0</v>
      </c>
      <c r="O230" s="12">
        <v>0</v>
      </c>
      <c r="P230" s="12">
        <v>0</v>
      </c>
      <c r="Q230" s="13">
        <f t="shared" si="70"/>
        <v>0</v>
      </c>
    </row>
    <row r="231" spans="1:17" x14ac:dyDescent="0.2">
      <c r="A231" s="58" t="s">
        <v>164</v>
      </c>
      <c r="B231" s="59">
        <v>412.41096730999999</v>
      </c>
      <c r="C231" s="59">
        <v>159.03980582</v>
      </c>
      <c r="D231" s="59">
        <v>123</v>
      </c>
      <c r="E231" s="13">
        <f t="shared" si="65"/>
        <v>694.45077313000002</v>
      </c>
      <c r="F231" s="61">
        <v>114.991395</v>
      </c>
      <c r="G231" s="61">
        <v>145.767223</v>
      </c>
      <c r="H231" s="12">
        <v>122.92556364000001</v>
      </c>
      <c r="I231" s="13">
        <f t="shared" si="68"/>
        <v>383.68418164000002</v>
      </c>
      <c r="J231" s="12">
        <v>0</v>
      </c>
      <c r="K231" s="12">
        <v>0</v>
      </c>
      <c r="L231" s="12">
        <v>221.69793156</v>
      </c>
      <c r="M231" s="13">
        <f t="shared" si="69"/>
        <v>221.69793156</v>
      </c>
      <c r="N231" s="43">
        <v>0</v>
      </c>
      <c r="O231" s="12">
        <v>0</v>
      </c>
      <c r="P231" s="12">
        <v>128.66270564000001</v>
      </c>
      <c r="Q231" s="13">
        <f t="shared" si="70"/>
        <v>128.66270564000001</v>
      </c>
    </row>
    <row r="232" spans="1:17" x14ac:dyDescent="0.2">
      <c r="A232" s="58" t="s">
        <v>165</v>
      </c>
      <c r="B232" s="59">
        <v>0</v>
      </c>
      <c r="C232" s="59">
        <v>0</v>
      </c>
      <c r="D232" s="59">
        <v>0</v>
      </c>
      <c r="E232" s="13">
        <f t="shared" si="65"/>
        <v>0</v>
      </c>
      <c r="F232" s="61">
        <v>0</v>
      </c>
      <c r="G232" s="61">
        <v>0</v>
      </c>
      <c r="H232" s="12">
        <v>0</v>
      </c>
      <c r="I232" s="13">
        <f t="shared" si="68"/>
        <v>0</v>
      </c>
      <c r="J232" s="12">
        <v>0</v>
      </c>
      <c r="K232" s="12">
        <v>0</v>
      </c>
      <c r="L232" s="12">
        <v>0</v>
      </c>
      <c r="M232" s="13">
        <f t="shared" si="69"/>
        <v>0</v>
      </c>
      <c r="N232" s="43">
        <v>0</v>
      </c>
      <c r="O232" s="12">
        <v>0</v>
      </c>
      <c r="P232" s="12">
        <v>0</v>
      </c>
      <c r="Q232" s="13">
        <f t="shared" si="70"/>
        <v>0</v>
      </c>
    </row>
    <row r="233" spans="1:17" x14ac:dyDescent="0.2">
      <c r="A233" s="58" t="s">
        <v>98</v>
      </c>
      <c r="B233" s="59">
        <v>1046.2548436100001</v>
      </c>
      <c r="C233" s="59">
        <v>827.56371350999996</v>
      </c>
      <c r="D233" s="59">
        <v>424.78699385000004</v>
      </c>
      <c r="E233" s="13">
        <f t="shared" si="65"/>
        <v>2298.60555097</v>
      </c>
      <c r="F233" s="61">
        <v>676.93034578000004</v>
      </c>
      <c r="G233" s="61">
        <v>921.63104061000001</v>
      </c>
      <c r="H233" s="12">
        <v>1011.70945465</v>
      </c>
      <c r="I233" s="13">
        <f t="shared" si="68"/>
        <v>2610.2708410400001</v>
      </c>
      <c r="J233" s="12">
        <v>654.12455464999994</v>
      </c>
      <c r="K233" s="12">
        <v>986.06460668000011</v>
      </c>
      <c r="L233" s="12">
        <v>1372.87351801</v>
      </c>
      <c r="M233" s="13">
        <f t="shared" si="69"/>
        <v>3013.0626793399997</v>
      </c>
      <c r="N233" s="43">
        <v>545.21443483999997</v>
      </c>
      <c r="O233" s="12">
        <v>858.40737302000002</v>
      </c>
      <c r="P233" s="12">
        <v>1037.39459328</v>
      </c>
      <c r="Q233" s="13">
        <f t="shared" si="70"/>
        <v>2441.0164011400002</v>
      </c>
    </row>
    <row r="234" spans="1:17" x14ac:dyDescent="0.2">
      <c r="A234" s="58" t="s">
        <v>192</v>
      </c>
      <c r="B234" s="59">
        <v>10.8466425</v>
      </c>
      <c r="C234" s="59">
        <v>16.770844990000001</v>
      </c>
      <c r="D234" s="59">
        <v>453.33126433999996</v>
      </c>
      <c r="E234" s="13">
        <f t="shared" si="65"/>
        <v>480.94875182999999</v>
      </c>
      <c r="F234" s="43">
        <v>171.905249</v>
      </c>
      <c r="G234" s="43">
        <v>0</v>
      </c>
      <c r="H234" s="12">
        <v>202.384927</v>
      </c>
      <c r="I234" s="13">
        <f t="shared" si="68"/>
        <v>374.29017599999997</v>
      </c>
      <c r="J234" s="12">
        <v>0</v>
      </c>
      <c r="K234" s="12">
        <v>315.23999861999999</v>
      </c>
      <c r="L234" s="12">
        <v>0</v>
      </c>
      <c r="M234" s="13">
        <f t="shared" si="69"/>
        <v>315.23999861999999</v>
      </c>
      <c r="N234" s="43">
        <v>0</v>
      </c>
      <c r="O234" s="12">
        <v>0</v>
      </c>
      <c r="P234" s="12">
        <v>169.60007899999999</v>
      </c>
      <c r="Q234" s="13">
        <f t="shared" si="70"/>
        <v>169.60007899999999</v>
      </c>
    </row>
    <row r="235" spans="1:17" x14ac:dyDescent="0.2">
      <c r="A235" s="58" t="s">
        <v>102</v>
      </c>
      <c r="B235" s="59">
        <v>18155.489176340023</v>
      </c>
      <c r="C235" s="59">
        <v>31017.130528660018</v>
      </c>
      <c r="D235" s="59">
        <v>25026.755364199984</v>
      </c>
      <c r="E235" s="13">
        <f t="shared" si="65"/>
        <v>74199.375069200032</v>
      </c>
      <c r="F235" s="43">
        <v>10298.801066400027</v>
      </c>
      <c r="G235" s="43">
        <v>24477.908783659957</v>
      </c>
      <c r="H235" s="12">
        <v>23644.128148289987</v>
      </c>
      <c r="I235" s="13">
        <f t="shared" si="68"/>
        <v>58420.837998349969</v>
      </c>
      <c r="J235" s="12">
        <v>18568.534351800015</v>
      </c>
      <c r="K235" s="12">
        <v>16735.978224030034</v>
      </c>
      <c r="L235" s="12">
        <v>24456.500916479985</v>
      </c>
      <c r="M235" s="13">
        <f t="shared" si="69"/>
        <v>59761.013492310034</v>
      </c>
      <c r="N235" s="43">
        <v>23479.940631049973</v>
      </c>
      <c r="O235" s="12">
        <v>15867.204502100018</v>
      </c>
      <c r="P235" s="12">
        <v>18395.107466669986</v>
      </c>
      <c r="Q235" s="13">
        <f t="shared" si="70"/>
        <v>57742.252599819978</v>
      </c>
    </row>
    <row r="236" spans="1:17" s="82" customFormat="1" x14ac:dyDescent="0.2">
      <c r="A236" s="24" t="s">
        <v>36</v>
      </c>
      <c r="B236" s="25">
        <f>SUM(B182:B235)</f>
        <v>95136.956582620012</v>
      </c>
      <c r="C236" s="25">
        <f t="shared" ref="C236:Q236" si="71">SUM(C182:C235)</f>
        <v>75443.158221960039</v>
      </c>
      <c r="D236" s="25">
        <f t="shared" si="71"/>
        <v>86377.639838460003</v>
      </c>
      <c r="E236" s="25">
        <f t="shared" si="71"/>
        <v>256957.75464304004</v>
      </c>
      <c r="F236" s="25">
        <f t="shared" si="71"/>
        <v>100479.34060113002</v>
      </c>
      <c r="G236" s="25">
        <f t="shared" si="71"/>
        <v>92399.417993899959</v>
      </c>
      <c r="H236" s="25">
        <f t="shared" si="71"/>
        <v>94808.305502639996</v>
      </c>
      <c r="I236" s="25">
        <f t="shared" si="71"/>
        <v>287687.06409767008</v>
      </c>
      <c r="J236" s="25">
        <f t="shared" si="71"/>
        <v>94401.380631070031</v>
      </c>
      <c r="K236" s="25">
        <f t="shared" si="71"/>
        <v>80614.530133900058</v>
      </c>
      <c r="L236" s="25">
        <f t="shared" si="71"/>
        <v>97173.774717719993</v>
      </c>
      <c r="M236" s="25">
        <f t="shared" si="71"/>
        <v>272189.68548269005</v>
      </c>
      <c r="N236" s="25">
        <f t="shared" si="71"/>
        <v>81231.788860189961</v>
      </c>
      <c r="O236" s="25">
        <f t="shared" si="71"/>
        <v>78304.799638120021</v>
      </c>
      <c r="P236" s="25">
        <f t="shared" si="71"/>
        <v>87138.78183002997</v>
      </c>
      <c r="Q236" s="25">
        <f t="shared" si="71"/>
        <v>246675.37032833989</v>
      </c>
    </row>
    <row r="237" spans="1:17" x14ac:dyDescent="0.2">
      <c r="A237" s="51" t="s">
        <v>223</v>
      </c>
      <c r="B237" s="12"/>
      <c r="C237" s="12"/>
      <c r="D237" s="12"/>
      <c r="E237" s="13"/>
      <c r="F237" s="43"/>
      <c r="G237" s="43"/>
      <c r="H237" s="12"/>
      <c r="I237" s="13">
        <f>SUM(F237:H237)</f>
        <v>0</v>
      </c>
      <c r="J237" s="43"/>
      <c r="K237" s="43"/>
      <c r="L237" s="43"/>
      <c r="M237" s="13">
        <f t="shared" si="69"/>
        <v>0</v>
      </c>
      <c r="N237" s="43"/>
      <c r="O237" s="43"/>
      <c r="P237" s="43"/>
      <c r="Q237" s="13">
        <f t="shared" si="70"/>
        <v>0</v>
      </c>
    </row>
    <row r="238" spans="1:17" x14ac:dyDescent="0.2">
      <c r="A238" s="51" t="s">
        <v>41</v>
      </c>
      <c r="B238" s="12">
        <v>285.50202472000001</v>
      </c>
      <c r="C238" s="12">
        <v>166.63670518999999</v>
      </c>
      <c r="D238" s="12">
        <v>1063.0654428800001</v>
      </c>
      <c r="E238" s="13">
        <f t="shared" si="65"/>
        <v>1515.20417279</v>
      </c>
      <c r="F238" s="43">
        <v>1255.0249312599999</v>
      </c>
      <c r="G238" s="43">
        <v>135.38657796999999</v>
      </c>
      <c r="H238" s="12">
        <v>251.35235491</v>
      </c>
      <c r="I238" s="13">
        <f t="shared" ref="I238:I239" si="72">SUM(F238:H238)</f>
        <v>1641.7638641399999</v>
      </c>
      <c r="J238" s="12">
        <v>332.64505071000002</v>
      </c>
      <c r="K238" s="12">
        <v>138.47590882</v>
      </c>
      <c r="L238" s="43">
        <v>196.33455466000001</v>
      </c>
      <c r="M238" s="13">
        <f t="shared" si="69"/>
        <v>667.45551419000003</v>
      </c>
      <c r="N238" s="43">
        <v>170.67443711000001</v>
      </c>
      <c r="O238" s="12">
        <v>431.78350026999999</v>
      </c>
      <c r="P238" s="12">
        <v>199.28853615</v>
      </c>
      <c r="Q238" s="13">
        <f t="shared" si="70"/>
        <v>801.74647353</v>
      </c>
    </row>
    <row r="239" spans="1:17" x14ac:dyDescent="0.2">
      <c r="A239" s="51" t="s">
        <v>49</v>
      </c>
      <c r="B239" s="12">
        <v>200</v>
      </c>
      <c r="C239" s="12">
        <v>363.43583999999998</v>
      </c>
      <c r="D239" s="12">
        <v>346.496104</v>
      </c>
      <c r="E239" s="13">
        <f t="shared" si="65"/>
        <v>909.93194399999993</v>
      </c>
      <c r="F239" s="43">
        <v>320.90881000000002</v>
      </c>
      <c r="G239" s="43">
        <v>60.843434500000001</v>
      </c>
      <c r="H239" s="12">
        <v>522.07235435000007</v>
      </c>
      <c r="I239" s="13">
        <f t="shared" si="72"/>
        <v>903.82459885000003</v>
      </c>
      <c r="J239" s="12">
        <v>13.19</v>
      </c>
      <c r="K239" s="12">
        <v>436.73</v>
      </c>
      <c r="L239" s="43">
        <v>111.03</v>
      </c>
      <c r="M239" s="13">
        <f t="shared" si="69"/>
        <v>560.95000000000005</v>
      </c>
      <c r="N239" s="43">
        <v>227.17255755000002</v>
      </c>
      <c r="O239" s="12">
        <v>319.6748</v>
      </c>
      <c r="P239" s="12">
        <v>25.39</v>
      </c>
      <c r="Q239" s="13">
        <f t="shared" si="70"/>
        <v>572.23735754999996</v>
      </c>
    </row>
    <row r="240" spans="1:17" x14ac:dyDescent="0.2">
      <c r="A240" s="24" t="s">
        <v>36</v>
      </c>
      <c r="B240" s="25">
        <f t="shared" ref="B240:P240" si="73">SUM(B238:B239)</f>
        <v>485.50202472000001</v>
      </c>
      <c r="C240" s="25">
        <f t="shared" si="73"/>
        <v>530.07254519000003</v>
      </c>
      <c r="D240" s="25">
        <f t="shared" si="73"/>
        <v>1409.5615468800002</v>
      </c>
      <c r="E240" s="25">
        <f t="shared" si="73"/>
        <v>2425.13611679</v>
      </c>
      <c r="F240" s="25">
        <f t="shared" si="73"/>
        <v>1575.9337412599998</v>
      </c>
      <c r="G240" s="25">
        <f t="shared" si="73"/>
        <v>196.23001246999999</v>
      </c>
      <c r="H240" s="25">
        <f t="shared" si="73"/>
        <v>773.4247092600001</v>
      </c>
      <c r="I240" s="25">
        <f t="shared" si="73"/>
        <v>2545.5884629900002</v>
      </c>
      <c r="J240" s="25">
        <f t="shared" si="73"/>
        <v>345.83505071000002</v>
      </c>
      <c r="K240" s="25">
        <f t="shared" si="73"/>
        <v>575.20590881999999</v>
      </c>
      <c r="L240" s="25">
        <f t="shared" si="73"/>
        <v>307.36455466000001</v>
      </c>
      <c r="M240" s="25">
        <f t="shared" si="73"/>
        <v>1228.4055141900001</v>
      </c>
      <c r="N240" s="25">
        <f t="shared" si="73"/>
        <v>397.84699466000006</v>
      </c>
      <c r="O240" s="25">
        <f t="shared" si="73"/>
        <v>751.45830027</v>
      </c>
      <c r="P240" s="25">
        <f t="shared" si="73"/>
        <v>224.67853615000001</v>
      </c>
      <c r="Q240" s="25">
        <f>SUM(Q238:Q239)</f>
        <v>1373.9838310800001</v>
      </c>
    </row>
    <row r="241" spans="1:17" x14ac:dyDescent="0.2">
      <c r="A241" s="57" t="s">
        <v>59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x14ac:dyDescent="0.2">
      <c r="A242" s="51" t="s">
        <v>224</v>
      </c>
      <c r="B242" s="12">
        <v>27024.126997390002</v>
      </c>
      <c r="C242" s="12">
        <v>14978.938734759999</v>
      </c>
      <c r="D242" s="12">
        <v>176813.51363422998</v>
      </c>
      <c r="E242" s="13">
        <f t="shared" ref="E242:E256" si="74">SUM(B242:D242)</f>
        <v>218816.57936638</v>
      </c>
      <c r="F242" s="43">
        <v>42582.136894099996</v>
      </c>
      <c r="G242" s="43">
        <v>21209.217021580003</v>
      </c>
      <c r="H242" s="12">
        <v>183450.10253403001</v>
      </c>
      <c r="I242" s="13">
        <f>SUM(F242:H242)</f>
        <v>247241.45644971001</v>
      </c>
      <c r="J242" s="12">
        <v>15941.116802070002</v>
      </c>
      <c r="K242" s="12">
        <v>15646.09870337</v>
      </c>
      <c r="L242" s="12">
        <v>196803.96033976003</v>
      </c>
      <c r="M242" s="13">
        <f t="shared" ref="M242:M251" si="75">SUM(J242:L242)</f>
        <v>228391.17584520002</v>
      </c>
      <c r="N242" s="43">
        <v>14501.32186747</v>
      </c>
      <c r="O242" s="12">
        <v>22010.407525220002</v>
      </c>
      <c r="P242" s="12">
        <v>198097.22444818</v>
      </c>
      <c r="Q242" s="13">
        <f t="shared" ref="Q242:Q251" si="76">SUM(N242:P242)</f>
        <v>234608.95384087</v>
      </c>
    </row>
    <row r="243" spans="1:17" x14ac:dyDescent="0.2">
      <c r="A243" s="51" t="s">
        <v>47</v>
      </c>
      <c r="B243" s="12">
        <v>85257.324640859995</v>
      </c>
      <c r="C243" s="12">
        <v>101408.96297935001</v>
      </c>
      <c r="D243" s="12">
        <v>97570.701104599997</v>
      </c>
      <c r="E243" s="13">
        <f t="shared" si="74"/>
        <v>284236.98872481001</v>
      </c>
      <c r="F243" s="43">
        <v>98692.835902040009</v>
      </c>
      <c r="G243" s="43">
        <v>96773.695071399998</v>
      </c>
      <c r="H243" s="43">
        <v>103284.5336508</v>
      </c>
      <c r="I243" s="13">
        <f t="shared" ref="I243:I246" si="77">SUM(F243:H243)</f>
        <v>298751.06462424004</v>
      </c>
      <c r="J243" s="12">
        <v>104777.86154703</v>
      </c>
      <c r="K243" s="12">
        <v>97252.16684440001</v>
      </c>
      <c r="L243" s="43">
        <v>115463.06851122</v>
      </c>
      <c r="M243" s="13">
        <f t="shared" si="75"/>
        <v>317493.09690265002</v>
      </c>
      <c r="N243" s="43">
        <v>98622.778181219997</v>
      </c>
      <c r="O243" s="43">
        <v>106937.52384730999</v>
      </c>
      <c r="P243" s="43">
        <v>112989.45561802002</v>
      </c>
      <c r="Q243" s="13">
        <f t="shared" si="76"/>
        <v>318549.75764655002</v>
      </c>
    </row>
    <row r="244" spans="1:17" x14ac:dyDescent="0.2">
      <c r="A244" s="63" t="s">
        <v>225</v>
      </c>
      <c r="B244" s="12">
        <v>9166.11527303</v>
      </c>
      <c r="C244" s="12">
        <v>12784.08597527</v>
      </c>
      <c r="D244" s="12">
        <v>9840.2064923300022</v>
      </c>
      <c r="E244" s="13">
        <f t="shared" si="74"/>
        <v>31790.407740630002</v>
      </c>
      <c r="F244" s="43">
        <v>10680.783977089995</v>
      </c>
      <c r="G244" s="43">
        <v>8711.2664195800025</v>
      </c>
      <c r="H244" s="12">
        <v>11789.277677200003</v>
      </c>
      <c r="I244" s="13">
        <f t="shared" si="77"/>
        <v>31181.328073870001</v>
      </c>
      <c r="J244" s="12">
        <v>11449.265212720002</v>
      </c>
      <c r="K244" s="12">
        <v>10620.75554581</v>
      </c>
      <c r="L244" s="12">
        <v>13950.101013190002</v>
      </c>
      <c r="M244" s="13">
        <f t="shared" si="75"/>
        <v>36020.121771720005</v>
      </c>
      <c r="N244" s="43">
        <v>11630.15498646</v>
      </c>
      <c r="O244" s="12">
        <v>11144.683446420002</v>
      </c>
      <c r="P244" s="12">
        <v>12751.393594239997</v>
      </c>
      <c r="Q244" s="13">
        <f t="shared" si="76"/>
        <v>35526.232027120001</v>
      </c>
    </row>
    <row r="245" spans="1:17" x14ac:dyDescent="0.2">
      <c r="A245" s="63" t="s">
        <v>226</v>
      </c>
      <c r="B245" s="12">
        <v>2460.9315267800002</v>
      </c>
      <c r="C245" s="12">
        <v>3609.6026053999999</v>
      </c>
      <c r="D245" s="12">
        <v>1725.3306620900003</v>
      </c>
      <c r="E245" s="13">
        <f t="shared" si="74"/>
        <v>7795.8647942700009</v>
      </c>
      <c r="F245" s="43">
        <v>4022.8716370499997</v>
      </c>
      <c r="G245" s="43">
        <v>3055.0838498100006</v>
      </c>
      <c r="H245" s="12">
        <v>2360.9676422399998</v>
      </c>
      <c r="I245" s="13">
        <f t="shared" si="77"/>
        <v>9438.9231290999996</v>
      </c>
      <c r="J245" s="12">
        <v>1810.9635158599997</v>
      </c>
      <c r="K245" s="12">
        <v>1995.7681150799999</v>
      </c>
      <c r="L245" s="12">
        <v>2658.1741480199998</v>
      </c>
      <c r="M245" s="13">
        <f t="shared" si="75"/>
        <v>6464.9057789599992</v>
      </c>
      <c r="N245" s="43">
        <v>2338.4859810200001</v>
      </c>
      <c r="O245" s="12">
        <v>2054.1729032799999</v>
      </c>
      <c r="P245" s="12">
        <v>2267.7307932899994</v>
      </c>
      <c r="Q245" s="13">
        <f t="shared" si="76"/>
        <v>6660.3896775899993</v>
      </c>
    </row>
    <row r="246" spans="1:17" x14ac:dyDescent="0.2">
      <c r="A246" s="51" t="s">
        <v>7</v>
      </c>
      <c r="B246" s="12">
        <v>1.52</v>
      </c>
      <c r="C246" s="12">
        <v>0</v>
      </c>
      <c r="D246" s="12">
        <v>0</v>
      </c>
      <c r="E246" s="13">
        <f t="shared" si="74"/>
        <v>1.52</v>
      </c>
      <c r="F246" s="43">
        <v>0</v>
      </c>
      <c r="G246" s="43">
        <v>8.9444999999999997</v>
      </c>
      <c r="H246" s="12">
        <v>0</v>
      </c>
      <c r="I246" s="13">
        <f t="shared" si="77"/>
        <v>8.9444999999999997</v>
      </c>
      <c r="J246" s="12">
        <v>0</v>
      </c>
      <c r="K246" s="12">
        <v>0</v>
      </c>
      <c r="L246" s="12">
        <v>12.08551829</v>
      </c>
      <c r="M246" s="13">
        <f t="shared" si="75"/>
        <v>12.08551829</v>
      </c>
      <c r="N246" s="43">
        <v>0</v>
      </c>
      <c r="O246" s="12">
        <v>0</v>
      </c>
      <c r="P246" s="12">
        <v>0</v>
      </c>
      <c r="Q246" s="13">
        <f t="shared" si="76"/>
        <v>0</v>
      </c>
    </row>
    <row r="247" spans="1:17" s="82" customFormat="1" x14ac:dyDescent="0.2">
      <c r="A247" s="24" t="s">
        <v>227</v>
      </c>
      <c r="B247" s="25">
        <v>20196.413873830003</v>
      </c>
      <c r="C247" s="25">
        <v>22967.228304389995</v>
      </c>
      <c r="D247" s="25">
        <v>24551.93979416</v>
      </c>
      <c r="E247" s="78">
        <f>SUM(B247:D247)</f>
        <v>67715.581972379994</v>
      </c>
      <c r="F247" s="64">
        <v>20059.889371840003</v>
      </c>
      <c r="G247" s="64">
        <v>29147.94890721</v>
      </c>
      <c r="H247" s="25">
        <v>25577.980586410005</v>
      </c>
      <c r="I247" s="78">
        <f t="shared" ref="I247" si="78">SUM(F247:H247)</f>
        <v>74785.818865460009</v>
      </c>
      <c r="J247" s="25">
        <v>26050.530918479999</v>
      </c>
      <c r="K247" s="25">
        <v>26714.372797010001</v>
      </c>
      <c r="L247" s="25">
        <v>19298.615141922666</v>
      </c>
      <c r="M247" s="78">
        <f t="shared" si="75"/>
        <v>72063.518857412666</v>
      </c>
      <c r="N247" s="64">
        <v>25872.030913179995</v>
      </c>
      <c r="O247" s="25">
        <v>24410.375440269516</v>
      </c>
      <c r="P247" s="25">
        <v>21925.410781569994</v>
      </c>
      <c r="Q247" s="78">
        <f t="shared" si="76"/>
        <v>72207.817135019504</v>
      </c>
    </row>
    <row r="248" spans="1:17" x14ac:dyDescent="0.2">
      <c r="A248" s="51" t="s">
        <v>58</v>
      </c>
      <c r="B248" s="12">
        <v>3201.3238523299992</v>
      </c>
      <c r="C248" s="12">
        <v>9041.3153712299991</v>
      </c>
      <c r="D248" s="12">
        <v>2551.5132553600001</v>
      </c>
      <c r="E248" s="13">
        <f t="shared" si="74"/>
        <v>14794.152478919998</v>
      </c>
      <c r="F248" s="43">
        <v>3655.4620657399996</v>
      </c>
      <c r="G248" s="43">
        <v>4872.7619189500001</v>
      </c>
      <c r="H248" s="12">
        <v>6534.8621258900002</v>
      </c>
      <c r="I248" s="13">
        <f>SUM(F248:H248)</f>
        <v>15063.08611058</v>
      </c>
      <c r="J248" s="12">
        <v>3573.8550339600001</v>
      </c>
      <c r="K248" s="12">
        <v>3525.61465692</v>
      </c>
      <c r="L248" s="12">
        <v>3542.0569124699996</v>
      </c>
      <c r="M248" s="13">
        <f t="shared" si="75"/>
        <v>10641.526603349999</v>
      </c>
      <c r="N248" s="43">
        <v>9034.2240822500007</v>
      </c>
      <c r="O248" s="12">
        <v>8645.425003209999</v>
      </c>
      <c r="P248" s="12">
        <v>7048.2888483400002</v>
      </c>
      <c r="Q248" s="13">
        <f t="shared" si="76"/>
        <v>24727.9379338</v>
      </c>
    </row>
    <row r="249" spans="1:17" x14ac:dyDescent="0.2">
      <c r="A249" s="51" t="s">
        <v>228</v>
      </c>
      <c r="B249" s="12">
        <v>3303.0154543099998</v>
      </c>
      <c r="C249" s="12">
        <v>8297.3382800100007</v>
      </c>
      <c r="D249" s="12">
        <v>4574.6720776499997</v>
      </c>
      <c r="E249" s="13">
        <f t="shared" si="74"/>
        <v>16175.025811970001</v>
      </c>
      <c r="F249" s="43">
        <v>3415.1763959600003</v>
      </c>
      <c r="G249" s="43">
        <v>3346.9535695</v>
      </c>
      <c r="H249" s="12">
        <v>3368.3875481199998</v>
      </c>
      <c r="I249" s="13">
        <f t="shared" ref="I249:I251" si="79">SUM(F249:H249)</f>
        <v>10130.51751358</v>
      </c>
      <c r="J249" s="12">
        <v>5083.0304987700001</v>
      </c>
      <c r="K249" s="12">
        <v>4072.51148646</v>
      </c>
      <c r="L249" s="12">
        <v>2747.5716833999995</v>
      </c>
      <c r="M249" s="13">
        <f t="shared" si="75"/>
        <v>11903.11366863</v>
      </c>
      <c r="N249" s="43">
        <v>3396.4929254399999</v>
      </c>
      <c r="O249" s="12">
        <v>3766.9135856500002</v>
      </c>
      <c r="P249" s="12">
        <v>6986.7205363599996</v>
      </c>
      <c r="Q249" s="13">
        <f t="shared" si="76"/>
        <v>14150.12704745</v>
      </c>
    </row>
    <row r="250" spans="1:17" x14ac:dyDescent="0.2">
      <c r="A250" s="51" t="s">
        <v>103</v>
      </c>
      <c r="B250" s="12">
        <v>94.794572579999993</v>
      </c>
      <c r="C250" s="12">
        <v>112.01466140000001</v>
      </c>
      <c r="D250" s="12">
        <v>105.58630074</v>
      </c>
      <c r="E250" s="13">
        <f t="shared" si="74"/>
        <v>312.39553472</v>
      </c>
      <c r="F250" s="43">
        <v>123.85085503000001</v>
      </c>
      <c r="G250" s="43">
        <v>68.761018669999999</v>
      </c>
      <c r="H250" s="12">
        <v>72.648790980000001</v>
      </c>
      <c r="I250" s="13">
        <f t="shared" si="79"/>
        <v>265.26066467999999</v>
      </c>
      <c r="J250" s="12">
        <v>62.696001799999998</v>
      </c>
      <c r="K250" s="12">
        <v>53.318069680000001</v>
      </c>
      <c r="L250" s="12">
        <v>79.557969029999995</v>
      </c>
      <c r="M250" s="13">
        <f t="shared" si="75"/>
        <v>195.57204050999999</v>
      </c>
      <c r="N250" s="43">
        <v>81.389283159999991</v>
      </c>
      <c r="O250" s="12">
        <v>55.106187549999994</v>
      </c>
      <c r="P250" s="12">
        <v>105.80358839</v>
      </c>
      <c r="Q250" s="13">
        <f t="shared" si="76"/>
        <v>242.29905909999997</v>
      </c>
    </row>
    <row r="251" spans="1:17" x14ac:dyDescent="0.2">
      <c r="A251" s="51" t="s">
        <v>229</v>
      </c>
      <c r="B251" s="12">
        <v>953.18834777999996</v>
      </c>
      <c r="C251" s="12">
        <v>950.21978980000006</v>
      </c>
      <c r="D251" s="12">
        <v>2263.7982129000002</v>
      </c>
      <c r="E251" s="13">
        <f t="shared" si="74"/>
        <v>4167.2063504800008</v>
      </c>
      <c r="F251" s="43">
        <v>2824.7064249300006</v>
      </c>
      <c r="G251" s="43">
        <v>1529.13267868</v>
      </c>
      <c r="H251" s="43">
        <v>2443.4654555300003</v>
      </c>
      <c r="I251" s="13">
        <f t="shared" si="79"/>
        <v>6797.3045591400005</v>
      </c>
      <c r="J251" s="12">
        <v>6414.7960014399996</v>
      </c>
      <c r="K251" s="12">
        <v>1454.3852709</v>
      </c>
      <c r="L251" s="43">
        <v>1880.35913643</v>
      </c>
      <c r="M251" s="13">
        <f t="shared" si="75"/>
        <v>9749.5404087700008</v>
      </c>
      <c r="N251" s="43">
        <v>1827.3433983299999</v>
      </c>
      <c r="O251" s="43">
        <v>2377.7966345599998</v>
      </c>
      <c r="P251" s="43">
        <v>2251.5153970599999</v>
      </c>
      <c r="Q251" s="13">
        <f t="shared" si="76"/>
        <v>6456.6554299500003</v>
      </c>
    </row>
    <row r="252" spans="1:17" x14ac:dyDescent="0.2">
      <c r="A252" s="24" t="s">
        <v>36</v>
      </c>
      <c r="B252" s="25">
        <f>SUM(B242:B251)</f>
        <v>151658.75453889</v>
      </c>
      <c r="C252" s="25">
        <f t="shared" ref="C252:Q252" si="80">SUM(C242:C251)</f>
        <v>174149.70670161003</v>
      </c>
      <c r="D252" s="25">
        <f t="shared" si="80"/>
        <v>319997.26153406</v>
      </c>
      <c r="E252" s="25">
        <f t="shared" si="80"/>
        <v>645805.72277455998</v>
      </c>
      <c r="F252" s="25">
        <f t="shared" si="80"/>
        <v>186057.71352378</v>
      </c>
      <c r="G252" s="25">
        <f t="shared" si="80"/>
        <v>168723.76495538003</v>
      </c>
      <c r="H252" s="25">
        <f t="shared" si="80"/>
        <v>338882.22601119988</v>
      </c>
      <c r="I252" s="25">
        <f t="shared" si="80"/>
        <v>693663.70449036011</v>
      </c>
      <c r="J252" s="25">
        <f t="shared" si="80"/>
        <v>175164.11553213</v>
      </c>
      <c r="K252" s="25">
        <f t="shared" si="80"/>
        <v>161334.99148963002</v>
      </c>
      <c r="L252" s="25">
        <f t="shared" si="80"/>
        <v>356435.55037373275</v>
      </c>
      <c r="M252" s="25">
        <f t="shared" si="80"/>
        <v>692934.65739549266</v>
      </c>
      <c r="N252" s="25">
        <f t="shared" si="80"/>
        <v>167304.22161852999</v>
      </c>
      <c r="O252" s="25">
        <f t="shared" si="80"/>
        <v>181402.40457346948</v>
      </c>
      <c r="P252" s="25">
        <f t="shared" si="80"/>
        <v>364423.54360545008</v>
      </c>
      <c r="Q252" s="25">
        <f t="shared" si="80"/>
        <v>713130.16979744949</v>
      </c>
    </row>
    <row r="253" spans="1:17" x14ac:dyDescent="0.2">
      <c r="A253" s="24" t="s">
        <v>64</v>
      </c>
      <c r="B253" s="25">
        <f>B180+B240+B252+B236</f>
        <v>315396.25514733</v>
      </c>
      <c r="C253" s="25">
        <f t="shared" ref="C253:Q253" si="81">C180+C240+C252+C236</f>
        <v>310795.1244459101</v>
      </c>
      <c r="D253" s="25">
        <f t="shared" si="81"/>
        <v>473446.16345091001</v>
      </c>
      <c r="E253" s="25">
        <f t="shared" si="81"/>
        <v>1099637.5430441501</v>
      </c>
      <c r="F253" s="25">
        <f t="shared" si="81"/>
        <v>349312.63341925002</v>
      </c>
      <c r="G253" s="25">
        <f t="shared" si="81"/>
        <v>328177.37721125002</v>
      </c>
      <c r="H253" s="25">
        <f t="shared" si="81"/>
        <v>500615.45668425981</v>
      </c>
      <c r="I253" s="25">
        <f t="shared" si="81"/>
        <v>1178105.4673147602</v>
      </c>
      <c r="J253" s="25">
        <f t="shared" si="81"/>
        <v>339527.58191218006</v>
      </c>
      <c r="K253" s="25">
        <f t="shared" si="81"/>
        <v>306445.09512703004</v>
      </c>
      <c r="L253" s="25">
        <f t="shared" si="81"/>
        <v>509233.13907315279</v>
      </c>
      <c r="M253" s="25">
        <f t="shared" si="81"/>
        <v>1155205.8161123628</v>
      </c>
      <c r="N253" s="25">
        <f t="shared" si="81"/>
        <v>314347.52739379992</v>
      </c>
      <c r="O253" s="25">
        <f t="shared" si="81"/>
        <v>324758.08265452948</v>
      </c>
      <c r="P253" s="25">
        <f t="shared" si="81"/>
        <v>513765.19360265008</v>
      </c>
      <c r="Q253" s="25">
        <f t="shared" si="81"/>
        <v>1152870.8036509794</v>
      </c>
    </row>
    <row r="254" spans="1:17" x14ac:dyDescent="0.2">
      <c r="A254" s="63" t="s">
        <v>79</v>
      </c>
      <c r="B254" s="59">
        <v>662.70281583903363</v>
      </c>
      <c r="C254" s="59">
        <v>662.70281583903363</v>
      </c>
      <c r="D254" s="59">
        <v>662.70281583903363</v>
      </c>
      <c r="E254" s="13">
        <f t="shared" si="74"/>
        <v>1988.108447517101</v>
      </c>
      <c r="F254" s="59">
        <v>662.70281583903363</v>
      </c>
      <c r="G254" s="25">
        <v>662.70281583903363</v>
      </c>
      <c r="H254" s="25">
        <v>662.70281583903363</v>
      </c>
      <c r="I254" s="13">
        <f>SUM(F254:H254)</f>
        <v>1988.108447517101</v>
      </c>
      <c r="J254" s="12">
        <v>662.70281583903363</v>
      </c>
      <c r="K254" s="12">
        <v>662.70281583903363</v>
      </c>
      <c r="L254" s="43">
        <v>662.70281583903363</v>
      </c>
      <c r="M254" s="13">
        <f>SUM(J254:L254)</f>
        <v>1988.108447517101</v>
      </c>
      <c r="N254" s="64"/>
      <c r="O254" s="64">
        <v>662.7</v>
      </c>
      <c r="P254" s="64">
        <v>662.7</v>
      </c>
      <c r="Q254" s="13">
        <f>SUM(N254:P254)</f>
        <v>1325.4</v>
      </c>
    </row>
    <row r="255" spans="1:17" x14ac:dyDescent="0.2">
      <c r="A255" s="51" t="s">
        <v>85</v>
      </c>
      <c r="B255" s="43">
        <v>30304.400000000001</v>
      </c>
      <c r="C255" s="43">
        <v>30304.400000000001</v>
      </c>
      <c r="D255" s="43">
        <v>30304.400000000001</v>
      </c>
      <c r="E255" s="13">
        <f t="shared" si="74"/>
        <v>90913.200000000012</v>
      </c>
      <c r="F255" s="43">
        <v>30304.400000000001</v>
      </c>
      <c r="G255" s="43">
        <v>30304.399999999998</v>
      </c>
      <c r="H255" s="43">
        <v>30304.399999999998</v>
      </c>
      <c r="I255" s="13">
        <f t="shared" ref="I255:I258" si="82">SUM(F255:H255)</f>
        <v>90913.2</v>
      </c>
      <c r="J255" s="43">
        <v>30304.399999999998</v>
      </c>
      <c r="K255" s="43">
        <v>30304.399999999998</v>
      </c>
      <c r="L255" s="43">
        <v>30304.399999999998</v>
      </c>
      <c r="M255" s="13">
        <f>SUM(J255:L255)</f>
        <v>90913.2</v>
      </c>
      <c r="N255" s="43">
        <v>15453.385760011301</v>
      </c>
      <c r="O255" s="65">
        <v>30456.399999999998</v>
      </c>
      <c r="P255" s="65">
        <v>30456.399999999998</v>
      </c>
      <c r="Q255" s="13">
        <f>SUM(N255:P255)</f>
        <v>76366.1857600113</v>
      </c>
    </row>
    <row r="256" spans="1:17" x14ac:dyDescent="0.2">
      <c r="A256" s="51" t="s">
        <v>99</v>
      </c>
      <c r="B256" s="12">
        <v>2700.0000000000009</v>
      </c>
      <c r="C256" s="12">
        <v>2700.0000000000009</v>
      </c>
      <c r="D256" s="12">
        <v>2700.0000000000009</v>
      </c>
      <c r="E256" s="13">
        <f t="shared" si="74"/>
        <v>8100.0000000000027</v>
      </c>
      <c r="F256" s="12">
        <v>1664.6</v>
      </c>
      <c r="G256" s="12">
        <v>4004.4</v>
      </c>
      <c r="H256" s="12">
        <v>3150.5</v>
      </c>
      <c r="I256" s="13">
        <f t="shared" si="82"/>
        <v>8819.5</v>
      </c>
      <c r="J256" s="12">
        <v>3058.6</v>
      </c>
      <c r="K256" s="12">
        <v>3058.6</v>
      </c>
      <c r="L256" s="43">
        <v>3058.6</v>
      </c>
      <c r="M256" s="13">
        <f>SUM(J256:L256)</f>
        <v>9175.7999999999993</v>
      </c>
      <c r="N256" s="43">
        <v>3009.4</v>
      </c>
      <c r="O256" s="61">
        <v>2021.6</v>
      </c>
      <c r="P256" s="61">
        <v>2946.5999999999972</v>
      </c>
      <c r="Q256" s="13">
        <f>SUM(N256:P256)</f>
        <v>7977.5999999999967</v>
      </c>
    </row>
    <row r="257" spans="1:18" x14ac:dyDescent="0.2">
      <c r="A257" s="13" t="s">
        <v>234</v>
      </c>
      <c r="B257" s="12"/>
      <c r="C257" s="12"/>
      <c r="D257" s="12"/>
      <c r="E257" s="13"/>
      <c r="F257" s="12">
        <v>13371.399999999991</v>
      </c>
      <c r="G257" s="12">
        <v>0</v>
      </c>
      <c r="H257" s="12">
        <v>0</v>
      </c>
      <c r="I257" s="13">
        <f t="shared" si="82"/>
        <v>13371.399999999991</v>
      </c>
      <c r="J257" s="12">
        <v>3560.2666666700002</v>
      </c>
      <c r="K257" s="12">
        <v>0</v>
      </c>
      <c r="L257" s="76"/>
      <c r="M257" s="13">
        <f t="shared" ref="M257:M258" si="83">SUM(J257:L257)</f>
        <v>3560.2666666700002</v>
      </c>
      <c r="N257" s="43">
        <v>3540.2666666700002</v>
      </c>
      <c r="O257" s="61">
        <v>13930.022139860001</v>
      </c>
      <c r="P257" s="96"/>
      <c r="Q257" s="13">
        <f t="shared" ref="Q257:Q258" si="84">SUM(N257:P257)</f>
        <v>17470.288806529999</v>
      </c>
    </row>
    <row r="258" spans="1:18" x14ac:dyDescent="0.2">
      <c r="A258" s="51" t="s">
        <v>235</v>
      </c>
      <c r="B258" s="12"/>
      <c r="C258" s="12"/>
      <c r="D258" s="12"/>
      <c r="E258" s="13"/>
      <c r="F258" s="43">
        <v>206.8</v>
      </c>
      <c r="G258" s="43"/>
      <c r="H258" s="43"/>
      <c r="I258" s="13">
        <f t="shared" si="82"/>
        <v>206.8</v>
      </c>
      <c r="J258" s="12">
        <v>105.58630074</v>
      </c>
      <c r="K258" s="12">
        <v>0</v>
      </c>
      <c r="L258" s="43">
        <v>141.40980965</v>
      </c>
      <c r="M258" s="13">
        <f t="shared" si="83"/>
        <v>246.99611039000001</v>
      </c>
      <c r="N258" s="43">
        <v>201.51806968</v>
      </c>
      <c r="O258" s="61">
        <v>186.54685683</v>
      </c>
      <c r="P258" s="61"/>
      <c r="Q258" s="13">
        <f t="shared" si="84"/>
        <v>388.06492650999996</v>
      </c>
    </row>
    <row r="259" spans="1:18" x14ac:dyDescent="0.2">
      <c r="A259" s="24" t="s">
        <v>63</v>
      </c>
      <c r="B259" s="25">
        <f>B253-B254-B255-B256-B257-B258</f>
        <v>281729.15233149094</v>
      </c>
      <c r="C259" s="25">
        <f t="shared" ref="C259:Q259" si="85">C253-C254-C255-C256-C257-C258</f>
        <v>277128.02163007105</v>
      </c>
      <c r="D259" s="25">
        <f t="shared" si="85"/>
        <v>439779.06063507096</v>
      </c>
      <c r="E259" s="25">
        <f t="shared" si="85"/>
        <v>998636.23459663312</v>
      </c>
      <c r="F259" s="25">
        <f t="shared" si="85"/>
        <v>303102.73060341104</v>
      </c>
      <c r="G259" s="25">
        <f t="shared" si="85"/>
        <v>293205.87439541094</v>
      </c>
      <c r="H259" s="25">
        <f t="shared" si="85"/>
        <v>466497.85386842076</v>
      </c>
      <c r="I259" s="25">
        <f t="shared" si="85"/>
        <v>1062806.4588672433</v>
      </c>
      <c r="J259" s="25">
        <f t="shared" si="85"/>
        <v>301836.02612893103</v>
      </c>
      <c r="K259" s="25">
        <f t="shared" si="85"/>
        <v>272419.39231119101</v>
      </c>
      <c r="L259" s="25">
        <f t="shared" si="85"/>
        <v>475066.02644766378</v>
      </c>
      <c r="M259" s="25">
        <f t="shared" si="85"/>
        <v>1049321.4448877857</v>
      </c>
      <c r="N259" s="25">
        <f t="shared" si="85"/>
        <v>292142.95689743856</v>
      </c>
      <c r="O259" s="25">
        <f t="shared" si="85"/>
        <v>277500.81365783943</v>
      </c>
      <c r="P259" s="25">
        <f t="shared" si="85"/>
        <v>479699.49360265007</v>
      </c>
      <c r="Q259" s="25">
        <f t="shared" si="85"/>
        <v>1049343.2641579283</v>
      </c>
    </row>
    <row r="260" spans="1:18" ht="14.25" x14ac:dyDescent="0.2">
      <c r="A260" s="8" t="s">
        <v>61</v>
      </c>
      <c r="B260" s="38"/>
      <c r="C260" s="38"/>
      <c r="D260" s="38"/>
      <c r="E260" s="5"/>
      <c r="F260" s="39"/>
      <c r="G260" s="39"/>
      <c r="H260" s="39"/>
      <c r="I260" s="5"/>
      <c r="J260" s="5"/>
      <c r="K260" s="39"/>
      <c r="L260" s="5"/>
      <c r="M260" s="5"/>
      <c r="N260" s="34"/>
      <c r="O260" s="34"/>
      <c r="P260" s="34"/>
    </row>
    <row r="261" spans="1:18" x14ac:dyDescent="0.2">
      <c r="E261" s="1"/>
      <c r="O261" s="1"/>
    </row>
    <row r="262" spans="1:18" x14ac:dyDescent="0.2"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31"/>
      <c r="Q263" s="1"/>
      <c r="R263" s="1"/>
    </row>
    <row r="264" spans="1:18" x14ac:dyDescent="0.2">
      <c r="E264" s="1"/>
      <c r="F264" s="1"/>
      <c r="G264" s="1"/>
      <c r="H264" s="1"/>
      <c r="I264" s="1"/>
      <c r="J264" s="1"/>
      <c r="K264" s="1"/>
      <c r="L264" s="1"/>
      <c r="M264" s="1"/>
      <c r="N264" s="1"/>
      <c r="Q264" s="1"/>
      <c r="R264" s="1"/>
    </row>
    <row r="266" spans="1:18" x14ac:dyDescent="0.2"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8" x14ac:dyDescent="0.2"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8" x14ac:dyDescent="0.2"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8" x14ac:dyDescent="0.2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1"/>
      <c r="O269" s="1"/>
      <c r="P269" s="1"/>
      <c r="Q269" s="1"/>
    </row>
    <row r="270" spans="1:18" x14ac:dyDescent="0.2">
      <c r="E270" s="1"/>
      <c r="F270" s="1"/>
      <c r="G270" s="1"/>
      <c r="H270" s="1"/>
      <c r="I270" s="1"/>
      <c r="J270" s="1"/>
      <c r="K270" s="1"/>
      <c r="L270" s="1"/>
      <c r="M270" s="1"/>
      <c r="N270" s="22"/>
      <c r="O270" s="22"/>
      <c r="P270" s="22"/>
      <c r="Q270" s="22"/>
    </row>
    <row r="271" spans="1:18" x14ac:dyDescent="0.2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3" spans="5:17" x14ac:dyDescent="0.2"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9"/>
    </row>
    <row r="274" spans="5:17" x14ac:dyDescent="0.2"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5:17" x14ac:dyDescent="0.2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5:17" x14ac:dyDescent="0.2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5:17" x14ac:dyDescent="0.2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5:17" x14ac:dyDescent="0.2"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</sheetData>
  <mergeCells count="15">
    <mergeCell ref="D1:Q1"/>
    <mergeCell ref="A132:A133"/>
    <mergeCell ref="F2:I2"/>
    <mergeCell ref="J2:M2"/>
    <mergeCell ref="N2:Q2"/>
    <mergeCell ref="F30:I30"/>
    <mergeCell ref="F132:I132"/>
    <mergeCell ref="F167:I167"/>
    <mergeCell ref="A167:A168"/>
    <mergeCell ref="A2:A3"/>
    <mergeCell ref="A30:A31"/>
    <mergeCell ref="B2:E2"/>
    <mergeCell ref="B30:E30"/>
    <mergeCell ref="B132:E132"/>
    <mergeCell ref="B167:E167"/>
  </mergeCells>
  <phoneticPr fontId="0" type="noConversion"/>
  <pageMargins left="0.75" right="0.75" top="0.66" bottom="0.46" header="0.32" footer="0.4"/>
  <pageSetup paperSize="9" scale="56" fitToHeight="3" orientation="landscape" horizontalDpi="300" verticalDpi="300" r:id="rId1"/>
  <headerFooter alignWithMargins="0">
    <oddHeader>&amp;C&amp;"Arial,Bold"&amp;12TANZANIA REVENUE AUTHORITY
Actual Revenue Collections (Quarterly) for 2008/09 by Tax Items</oddHeader>
  </headerFooter>
  <rowBreaks count="2" manualBreakCount="2">
    <brk id="26" max="16383" man="1"/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0"/>
  <sheetViews>
    <sheetView zoomScale="90" zoomScaleNormal="90" workbookViewId="0">
      <pane xSplit="1" ySplit="3" topLeftCell="F25" activePane="bottomRight" state="frozen"/>
      <selection pane="topRight" activeCell="B1" sqref="B1"/>
      <selection pane="bottomLeft" activeCell="A4" sqref="A4"/>
      <selection pane="bottomRight" activeCell="O65" sqref="O65"/>
    </sheetView>
  </sheetViews>
  <sheetFormatPr defaultRowHeight="12.75" x14ac:dyDescent="0.2"/>
  <cols>
    <col min="1" max="1" width="32.42578125" customWidth="1"/>
    <col min="2" max="4" width="17.7109375" style="1" customWidth="1"/>
    <col min="5" max="5" width="18.28515625" customWidth="1"/>
    <col min="6" max="6" width="15.7109375" customWidth="1"/>
    <col min="7" max="7" width="16.140625" customWidth="1"/>
    <col min="8" max="8" width="12.5703125" customWidth="1"/>
    <col min="9" max="9" width="14.42578125" customWidth="1"/>
    <col min="10" max="10" width="14.7109375" customWidth="1"/>
    <col min="11" max="11" width="15" customWidth="1"/>
    <col min="12" max="12" width="14.7109375" customWidth="1"/>
    <col min="13" max="13" width="12.5703125" customWidth="1"/>
    <col min="14" max="14" width="13.5703125" customWidth="1"/>
    <col min="15" max="15" width="14" customWidth="1"/>
    <col min="16" max="16" width="13" customWidth="1"/>
    <col min="17" max="17" width="12.5703125" customWidth="1"/>
    <col min="20" max="20" width="11.140625" bestFit="1" customWidth="1"/>
  </cols>
  <sheetData>
    <row r="1" spans="1:20" ht="15.75" x14ac:dyDescent="0.25">
      <c r="A1" s="7" t="s">
        <v>242</v>
      </c>
      <c r="B1" s="106" t="s">
        <v>76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20" x14ac:dyDescent="0.2">
      <c r="A2" s="105" t="s">
        <v>56</v>
      </c>
      <c r="B2" s="103" t="s">
        <v>239</v>
      </c>
      <c r="C2" s="103"/>
      <c r="D2" s="103"/>
      <c r="E2" s="103"/>
      <c r="F2" s="103" t="s">
        <v>240</v>
      </c>
      <c r="G2" s="103"/>
      <c r="H2" s="103"/>
      <c r="I2" s="103"/>
      <c r="J2" s="103" t="s">
        <v>243</v>
      </c>
      <c r="K2" s="103"/>
      <c r="L2" s="103"/>
      <c r="M2" s="103"/>
      <c r="N2" s="103" t="s">
        <v>244</v>
      </c>
      <c r="O2" s="103"/>
      <c r="P2" s="103"/>
      <c r="Q2" s="103"/>
    </row>
    <row r="3" spans="1:20" x14ac:dyDescent="0.2">
      <c r="A3" s="105"/>
      <c r="B3" s="55" t="s">
        <v>48</v>
      </c>
      <c r="C3" s="55" t="s">
        <v>50</v>
      </c>
      <c r="D3" s="55" t="s">
        <v>51</v>
      </c>
      <c r="E3" s="55" t="s">
        <v>65</v>
      </c>
      <c r="F3" s="55" t="s">
        <v>66</v>
      </c>
      <c r="G3" s="55" t="s">
        <v>67</v>
      </c>
      <c r="H3" s="55" t="s">
        <v>68</v>
      </c>
      <c r="I3" s="55" t="s">
        <v>65</v>
      </c>
      <c r="J3" s="55" t="s">
        <v>69</v>
      </c>
      <c r="K3" s="55" t="s">
        <v>70</v>
      </c>
      <c r="L3" s="55" t="s">
        <v>71</v>
      </c>
      <c r="M3" s="55" t="s">
        <v>65</v>
      </c>
      <c r="N3" s="55" t="s">
        <v>72</v>
      </c>
      <c r="O3" s="55" t="s">
        <v>73</v>
      </c>
      <c r="P3" s="55" t="s">
        <v>74</v>
      </c>
      <c r="Q3" s="55" t="s">
        <v>65</v>
      </c>
    </row>
    <row r="4" spans="1:20" s="23" customFormat="1" x14ac:dyDescent="0.2">
      <c r="A4" s="51" t="s">
        <v>11</v>
      </c>
      <c r="B4" s="12">
        <v>30983.656257639999</v>
      </c>
      <c r="C4" s="12">
        <v>32744.201212600001</v>
      </c>
      <c r="D4" s="12">
        <v>38068.162385909993</v>
      </c>
      <c r="E4" s="17">
        <f>SUM(B4:D4)</f>
        <v>101796.01985615</v>
      </c>
      <c r="F4" s="43">
        <v>38098.278925570005</v>
      </c>
      <c r="G4" s="43">
        <v>33914.025160650002</v>
      </c>
      <c r="H4" s="43">
        <v>57699.252449510001</v>
      </c>
      <c r="I4" s="17">
        <f>SUM(F4:H4)</f>
        <v>129711.55653573002</v>
      </c>
      <c r="J4" s="43">
        <v>31671.30439972</v>
      </c>
      <c r="K4" s="43">
        <v>33208.515324890002</v>
      </c>
      <c r="L4" s="43">
        <v>42752.936291000005</v>
      </c>
      <c r="M4" s="17">
        <f t="shared" ref="M4:M26" si="0">SUM(J4:L4)</f>
        <v>107632.75601561001</v>
      </c>
      <c r="N4" s="43">
        <v>33587.922501400004</v>
      </c>
      <c r="O4" s="43">
        <v>30245.623025790002</v>
      </c>
      <c r="P4" s="43">
        <v>52138.075931630003</v>
      </c>
      <c r="Q4" s="17">
        <f t="shared" ref="Q4:Q26" si="1">SUM(N4:P4)</f>
        <v>115971.62145882001</v>
      </c>
      <c r="T4" s="54"/>
    </row>
    <row r="5" spans="1:20" s="23" customFormat="1" x14ac:dyDescent="0.2">
      <c r="A5" s="51" t="s">
        <v>12</v>
      </c>
      <c r="B5" s="12">
        <v>29816.175476359997</v>
      </c>
      <c r="C5" s="12">
        <v>16055.932204670002</v>
      </c>
      <c r="D5" s="12">
        <v>24605.677695310002</v>
      </c>
      <c r="E5" s="17">
        <f t="shared" ref="E5:E28" si="2">SUM(B5:D5)</f>
        <v>70477.785376340005</v>
      </c>
      <c r="F5" s="43">
        <v>19438.472461810001</v>
      </c>
      <c r="G5" s="43">
        <v>20613.555782359999</v>
      </c>
      <c r="H5" s="43">
        <v>28553.690025930002</v>
      </c>
      <c r="I5" s="17">
        <f t="shared" ref="I5:I26" si="3">SUM(F5:H5)</f>
        <v>68605.718270099998</v>
      </c>
      <c r="J5" s="43">
        <v>18001.308900809996</v>
      </c>
      <c r="K5" s="43">
        <v>17655.427773669999</v>
      </c>
      <c r="L5" s="43">
        <v>20808.14211434</v>
      </c>
      <c r="M5" s="17">
        <f t="shared" si="0"/>
        <v>56464.878788819995</v>
      </c>
      <c r="N5" s="43">
        <v>19121.444954980005</v>
      </c>
      <c r="O5" s="43">
        <v>19180.707745810003</v>
      </c>
      <c r="P5" s="43">
        <v>26951.18685563</v>
      </c>
      <c r="Q5" s="17">
        <f t="shared" si="1"/>
        <v>65253.339556420004</v>
      </c>
    </row>
    <row r="6" spans="1:20" s="23" customFormat="1" x14ac:dyDescent="0.2">
      <c r="A6" s="51" t="s">
        <v>13</v>
      </c>
      <c r="B6" s="12">
        <v>6440.7385433500003</v>
      </c>
      <c r="C6" s="12">
        <v>5721.8147149699989</v>
      </c>
      <c r="D6" s="12">
        <v>12249.645799329997</v>
      </c>
      <c r="E6" s="17">
        <f t="shared" si="2"/>
        <v>24412.199057649996</v>
      </c>
      <c r="F6" s="43">
        <v>8095.5581890399999</v>
      </c>
      <c r="G6" s="43">
        <v>7104.4531084800001</v>
      </c>
      <c r="H6" s="43">
        <v>15481.08405781</v>
      </c>
      <c r="I6" s="17">
        <f t="shared" si="3"/>
        <v>30681.095355329999</v>
      </c>
      <c r="J6" s="43">
        <v>8187.6200683000006</v>
      </c>
      <c r="K6" s="43">
        <v>7611.7217098200008</v>
      </c>
      <c r="L6" s="43">
        <v>12533.228258229999</v>
      </c>
      <c r="M6" s="17">
        <f t="shared" si="0"/>
        <v>28332.57003635</v>
      </c>
      <c r="N6" s="43">
        <v>7782.0076190800009</v>
      </c>
      <c r="O6" s="43">
        <v>7668.1630173699996</v>
      </c>
      <c r="P6" s="43">
        <v>13147.465647700001</v>
      </c>
      <c r="Q6" s="17">
        <f t="shared" si="1"/>
        <v>28597.636284150001</v>
      </c>
      <c r="S6" s="74"/>
    </row>
    <row r="7" spans="1:20" s="23" customFormat="1" x14ac:dyDescent="0.2">
      <c r="A7" s="51" t="s">
        <v>14</v>
      </c>
      <c r="B7" s="12">
        <v>5948.184032391001</v>
      </c>
      <c r="C7" s="12">
        <v>6055.0299473799996</v>
      </c>
      <c r="D7" s="12">
        <v>8970.6294110700001</v>
      </c>
      <c r="E7" s="17">
        <f t="shared" si="2"/>
        <v>20973.843390841001</v>
      </c>
      <c r="F7" s="43">
        <v>6357.5657311900013</v>
      </c>
      <c r="G7" s="43">
        <v>4789.7739264600004</v>
      </c>
      <c r="H7" s="43">
        <v>10753.536150719998</v>
      </c>
      <c r="I7" s="17">
        <f t="shared" si="3"/>
        <v>21900.875808370001</v>
      </c>
      <c r="J7" s="43">
        <v>6332.6231995700009</v>
      </c>
      <c r="K7" s="43">
        <v>5906.7473136499993</v>
      </c>
      <c r="L7" s="43">
        <v>9617.4076473899986</v>
      </c>
      <c r="M7" s="17">
        <f t="shared" si="0"/>
        <v>21856.77816061</v>
      </c>
      <c r="N7" s="43">
        <v>6533.2807713200009</v>
      </c>
      <c r="O7" s="43">
        <v>5434.8489231700005</v>
      </c>
      <c r="P7" s="43">
        <v>10947.381443419999</v>
      </c>
      <c r="Q7" s="17">
        <f t="shared" si="1"/>
        <v>22915.511137910002</v>
      </c>
    </row>
    <row r="8" spans="1:20" s="23" customFormat="1" x14ac:dyDescent="0.2">
      <c r="A8" s="51" t="s">
        <v>15</v>
      </c>
      <c r="B8" s="12">
        <v>808.51564012000006</v>
      </c>
      <c r="C8" s="12">
        <v>752.06264305000002</v>
      </c>
      <c r="D8" s="12">
        <v>1407.3787341799998</v>
      </c>
      <c r="E8" s="17">
        <f t="shared" si="2"/>
        <v>2967.9570173499997</v>
      </c>
      <c r="F8" s="43">
        <v>1157.3349114100001</v>
      </c>
      <c r="G8" s="43">
        <v>765.12950009000008</v>
      </c>
      <c r="H8" s="43">
        <v>1228.1934555700002</v>
      </c>
      <c r="I8" s="17">
        <f t="shared" si="3"/>
        <v>3150.6578670700001</v>
      </c>
      <c r="J8" s="43">
        <v>1115.9327113799998</v>
      </c>
      <c r="K8" s="43">
        <v>934.79417063000017</v>
      </c>
      <c r="L8" s="43">
        <v>1489.3254139000001</v>
      </c>
      <c r="M8" s="17">
        <f t="shared" si="0"/>
        <v>3540.0522959099999</v>
      </c>
      <c r="N8" s="43">
        <v>895.71397892000005</v>
      </c>
      <c r="O8" s="43">
        <v>708.86162188000003</v>
      </c>
      <c r="P8" s="43">
        <v>1316.0057082200001</v>
      </c>
      <c r="Q8" s="17">
        <f t="shared" si="1"/>
        <v>2920.5813090199999</v>
      </c>
    </row>
    <row r="9" spans="1:20" s="23" customFormat="1" x14ac:dyDescent="0.2">
      <c r="A9" s="51" t="s">
        <v>16</v>
      </c>
      <c r="B9" s="12">
        <v>1972.9273555499999</v>
      </c>
      <c r="C9" s="12">
        <v>1355.3074016399999</v>
      </c>
      <c r="D9" s="12">
        <v>2461.8312834700005</v>
      </c>
      <c r="E9" s="17">
        <f t="shared" si="2"/>
        <v>5790.06604066</v>
      </c>
      <c r="F9" s="43">
        <v>1734.66083981</v>
      </c>
      <c r="G9" s="43">
        <v>1256.8872537300001</v>
      </c>
      <c r="H9" s="43">
        <v>2426.3429582799999</v>
      </c>
      <c r="I9" s="17">
        <f t="shared" si="3"/>
        <v>5417.89105182</v>
      </c>
      <c r="J9" s="43">
        <v>1909.9898028</v>
      </c>
      <c r="K9" s="43">
        <v>2631.4786732900002</v>
      </c>
      <c r="L9" s="43">
        <v>1901.5644551599999</v>
      </c>
      <c r="M9" s="17">
        <f t="shared" si="0"/>
        <v>6443.0329312499998</v>
      </c>
      <c r="N9" s="43">
        <v>1472.6241415100001</v>
      </c>
      <c r="O9" s="43">
        <v>1959.0238424200002</v>
      </c>
      <c r="P9" s="43">
        <v>2277.2288650099999</v>
      </c>
      <c r="Q9" s="17">
        <f t="shared" si="1"/>
        <v>5708.8768489399999</v>
      </c>
    </row>
    <row r="10" spans="1:20" s="23" customFormat="1" x14ac:dyDescent="0.2">
      <c r="A10" s="51" t="s">
        <v>17</v>
      </c>
      <c r="B10" s="12">
        <v>1594.65615026</v>
      </c>
      <c r="C10" s="12">
        <v>1572.59864055</v>
      </c>
      <c r="D10" s="12">
        <v>2304.0220058</v>
      </c>
      <c r="E10" s="17">
        <f t="shared" si="2"/>
        <v>5471.27679661</v>
      </c>
      <c r="F10" s="43">
        <v>2169.3730041700001</v>
      </c>
      <c r="G10" s="43">
        <v>976.03556518000005</v>
      </c>
      <c r="H10" s="43">
        <v>2113.4251022599997</v>
      </c>
      <c r="I10" s="17">
        <f t="shared" si="3"/>
        <v>5258.8336716100002</v>
      </c>
      <c r="J10" s="43">
        <v>1751.0050859199998</v>
      </c>
      <c r="K10" s="43">
        <v>1607.7945892600001</v>
      </c>
      <c r="L10" s="43">
        <v>3090.21364494</v>
      </c>
      <c r="M10" s="17">
        <f t="shared" si="0"/>
        <v>6449.0133201200006</v>
      </c>
      <c r="N10" s="43">
        <v>2987.3307089600003</v>
      </c>
      <c r="O10" s="43">
        <v>2124.4374305699998</v>
      </c>
      <c r="P10" s="43">
        <v>3089.4972314400002</v>
      </c>
      <c r="Q10" s="17">
        <f t="shared" si="1"/>
        <v>8201.2653709700007</v>
      </c>
    </row>
    <row r="11" spans="1:20" s="23" customFormat="1" x14ac:dyDescent="0.2">
      <c r="A11" s="51" t="s">
        <v>18</v>
      </c>
      <c r="B11" s="12">
        <v>532.57280581999999</v>
      </c>
      <c r="C11" s="12">
        <v>434.84684559000004</v>
      </c>
      <c r="D11" s="12">
        <v>890.24144624999997</v>
      </c>
      <c r="E11" s="17">
        <f t="shared" si="2"/>
        <v>1857.66109766</v>
      </c>
      <c r="F11" s="43">
        <v>729.66361031999998</v>
      </c>
      <c r="G11" s="43">
        <v>405.56696512000002</v>
      </c>
      <c r="H11" s="43">
        <v>759.85189425999999</v>
      </c>
      <c r="I11" s="17">
        <f t="shared" si="3"/>
        <v>1895.0824696999998</v>
      </c>
      <c r="J11" s="43">
        <v>514.45513812000002</v>
      </c>
      <c r="K11" s="43">
        <v>457.90838836000006</v>
      </c>
      <c r="L11" s="43">
        <v>1181.8400439700001</v>
      </c>
      <c r="M11" s="17">
        <f t="shared" si="0"/>
        <v>2154.2035704500004</v>
      </c>
      <c r="N11" s="43">
        <v>532.50096926000003</v>
      </c>
      <c r="O11" s="43">
        <v>589.95220543000005</v>
      </c>
      <c r="P11" s="43">
        <v>933.66234240999995</v>
      </c>
      <c r="Q11" s="17">
        <f t="shared" si="1"/>
        <v>2056.1155171</v>
      </c>
    </row>
    <row r="12" spans="1:20" s="23" customFormat="1" x14ac:dyDescent="0.2">
      <c r="A12" s="51" t="s">
        <v>19</v>
      </c>
      <c r="B12" s="12">
        <v>225.31805767000003</v>
      </c>
      <c r="C12" s="12">
        <v>304.59386416999996</v>
      </c>
      <c r="D12" s="12">
        <v>591.63175750999994</v>
      </c>
      <c r="E12" s="17">
        <f t="shared" si="2"/>
        <v>1121.5436793499998</v>
      </c>
      <c r="F12" s="43">
        <v>305.20763126999998</v>
      </c>
      <c r="G12" s="43">
        <v>283.27011591999997</v>
      </c>
      <c r="H12" s="43">
        <v>528.11598093000009</v>
      </c>
      <c r="I12" s="17">
        <f t="shared" si="3"/>
        <v>1116.5937281199999</v>
      </c>
      <c r="J12" s="43">
        <v>305.26498153999995</v>
      </c>
      <c r="K12" s="43">
        <v>251.56353098000002</v>
      </c>
      <c r="L12" s="43">
        <v>588.98454127000002</v>
      </c>
      <c r="M12" s="17">
        <f t="shared" si="0"/>
        <v>1145.8130537900001</v>
      </c>
      <c r="N12" s="43">
        <v>208.09902769999999</v>
      </c>
      <c r="O12" s="43">
        <v>426.85926303999997</v>
      </c>
      <c r="P12" s="43">
        <v>663.60448600999996</v>
      </c>
      <c r="Q12" s="17">
        <f t="shared" si="1"/>
        <v>1298.56277675</v>
      </c>
    </row>
    <row r="13" spans="1:20" s="23" customFormat="1" x14ac:dyDescent="0.2">
      <c r="A13" s="51" t="s">
        <v>20</v>
      </c>
      <c r="B13" s="12">
        <v>2385.8478441799998</v>
      </c>
      <c r="C13" s="12">
        <v>1744.9544504400001</v>
      </c>
      <c r="D13" s="12">
        <v>4346.7484210999992</v>
      </c>
      <c r="E13" s="17">
        <f t="shared" si="2"/>
        <v>8477.5507157199991</v>
      </c>
      <c r="F13" s="43">
        <v>2656.6978441400001</v>
      </c>
      <c r="G13" s="43">
        <v>1589.58187094</v>
      </c>
      <c r="H13" s="43">
        <v>3367.7319206100001</v>
      </c>
      <c r="I13" s="17">
        <f t="shared" si="3"/>
        <v>7614.0116356899998</v>
      </c>
      <c r="J13" s="43">
        <v>2539.9688820400002</v>
      </c>
      <c r="K13" s="43">
        <v>3415.7534738100003</v>
      </c>
      <c r="L13" s="43">
        <v>4391.7944440499996</v>
      </c>
      <c r="M13" s="17">
        <f t="shared" si="0"/>
        <v>10347.5167999</v>
      </c>
      <c r="N13" s="43">
        <v>2630.9408496999999</v>
      </c>
      <c r="O13" s="43">
        <v>2447.2315653799997</v>
      </c>
      <c r="P13" s="43">
        <v>4341.2616783800004</v>
      </c>
      <c r="Q13" s="17">
        <f t="shared" si="1"/>
        <v>9419.4340934600004</v>
      </c>
    </row>
    <row r="14" spans="1:20" s="23" customFormat="1" x14ac:dyDescent="0.2">
      <c r="A14" s="51" t="s">
        <v>21</v>
      </c>
      <c r="B14" s="12">
        <v>173.72143887999999</v>
      </c>
      <c r="C14" s="12">
        <v>340.67785371999997</v>
      </c>
      <c r="D14" s="12">
        <v>494.76463967999996</v>
      </c>
      <c r="E14" s="17">
        <f t="shared" si="2"/>
        <v>1009.1639322799999</v>
      </c>
      <c r="F14" s="43">
        <v>293.24106141000004</v>
      </c>
      <c r="G14" s="43">
        <v>142.12707756999998</v>
      </c>
      <c r="H14" s="43">
        <v>373.73389049999997</v>
      </c>
      <c r="I14" s="17">
        <f t="shared" si="3"/>
        <v>809.10202948000006</v>
      </c>
      <c r="J14" s="43">
        <v>432.68187015999996</v>
      </c>
      <c r="K14" s="43">
        <v>337.03143132999998</v>
      </c>
      <c r="L14" s="43">
        <v>474.02918119999998</v>
      </c>
      <c r="M14" s="17">
        <f t="shared" si="0"/>
        <v>1243.7424826899999</v>
      </c>
      <c r="N14" s="43">
        <v>357.38781332000008</v>
      </c>
      <c r="O14" s="43">
        <v>167.35352687</v>
      </c>
      <c r="P14" s="43">
        <v>532.61680303000014</v>
      </c>
      <c r="Q14" s="17">
        <f t="shared" si="1"/>
        <v>1057.3581432200003</v>
      </c>
    </row>
    <row r="15" spans="1:20" s="23" customFormat="1" x14ac:dyDescent="0.2">
      <c r="A15" s="51" t="s">
        <v>22</v>
      </c>
      <c r="B15" s="12">
        <v>589.00603869999998</v>
      </c>
      <c r="C15" s="12">
        <v>595.90556620000007</v>
      </c>
      <c r="D15" s="12">
        <v>550.26942267999993</v>
      </c>
      <c r="E15" s="17">
        <f t="shared" si="2"/>
        <v>1735.1810275799999</v>
      </c>
      <c r="F15" s="43">
        <v>560.78562451999994</v>
      </c>
      <c r="G15" s="43">
        <v>529.07673637000005</v>
      </c>
      <c r="H15" s="43">
        <v>751.47561682000003</v>
      </c>
      <c r="I15" s="17">
        <f t="shared" si="3"/>
        <v>1841.3379777099999</v>
      </c>
      <c r="J15" s="43">
        <v>585.71302119000006</v>
      </c>
      <c r="K15" s="43">
        <v>421.29941810000003</v>
      </c>
      <c r="L15" s="43">
        <v>836.42894108999997</v>
      </c>
      <c r="M15" s="17">
        <f t="shared" si="0"/>
        <v>1843.4413803800001</v>
      </c>
      <c r="N15" s="43">
        <v>492.76621332000002</v>
      </c>
      <c r="O15" s="43">
        <v>676.38967856999989</v>
      </c>
      <c r="P15" s="43">
        <v>771.85067462999996</v>
      </c>
      <c r="Q15" s="17">
        <f t="shared" si="1"/>
        <v>1941.00656652</v>
      </c>
    </row>
    <row r="16" spans="1:20" s="23" customFormat="1" x14ac:dyDescent="0.2">
      <c r="A16" s="51" t="s">
        <v>23</v>
      </c>
      <c r="B16" s="12">
        <v>1020.49128358</v>
      </c>
      <c r="C16" s="12">
        <v>1416.34135679</v>
      </c>
      <c r="D16" s="12">
        <v>1676.18291249</v>
      </c>
      <c r="E16" s="17">
        <f t="shared" si="2"/>
        <v>4113.0155528599998</v>
      </c>
      <c r="F16" s="43">
        <v>1193.3853971100002</v>
      </c>
      <c r="G16" s="43">
        <v>800.82354298000007</v>
      </c>
      <c r="H16" s="43">
        <v>1486.4085787399997</v>
      </c>
      <c r="I16" s="17">
        <f t="shared" si="3"/>
        <v>3480.6175188300003</v>
      </c>
      <c r="J16" s="43">
        <v>1304.4883265399999</v>
      </c>
      <c r="K16" s="43">
        <v>1288.7023348200003</v>
      </c>
      <c r="L16" s="43">
        <v>1849.93370562</v>
      </c>
      <c r="M16" s="17">
        <f t="shared" si="0"/>
        <v>4443.1243669800006</v>
      </c>
      <c r="N16" s="43">
        <v>1267.0074656900001</v>
      </c>
      <c r="O16" s="43">
        <v>1103.83752381</v>
      </c>
      <c r="P16" s="43">
        <v>2034.75438121</v>
      </c>
      <c r="Q16" s="17">
        <f t="shared" si="1"/>
        <v>4405.5993707100006</v>
      </c>
    </row>
    <row r="17" spans="1:17" s="23" customFormat="1" x14ac:dyDescent="0.2">
      <c r="A17" s="51" t="s">
        <v>24</v>
      </c>
      <c r="B17" s="12">
        <v>1342.9493283000002</v>
      </c>
      <c r="C17" s="12">
        <v>2094.7997368800002</v>
      </c>
      <c r="D17" s="12">
        <v>3406.2076229399995</v>
      </c>
      <c r="E17" s="17">
        <f t="shared" si="2"/>
        <v>6843.9566881199999</v>
      </c>
      <c r="F17" s="43">
        <v>1739.1276986299999</v>
      </c>
      <c r="G17" s="43">
        <v>1595.7799688999999</v>
      </c>
      <c r="H17" s="43">
        <v>3656.9206864899998</v>
      </c>
      <c r="I17" s="17">
        <f t="shared" si="3"/>
        <v>6991.8283540199991</v>
      </c>
      <c r="J17" s="43">
        <v>3034.9138865400005</v>
      </c>
      <c r="K17" s="43">
        <v>3904.4702574100002</v>
      </c>
      <c r="L17" s="43">
        <v>2610.8307391000003</v>
      </c>
      <c r="M17" s="17">
        <f t="shared" si="0"/>
        <v>9550.2148830500009</v>
      </c>
      <c r="N17" s="43">
        <v>1598.4001285700001</v>
      </c>
      <c r="O17" s="43">
        <v>3048.55343988</v>
      </c>
      <c r="P17" s="43">
        <v>2460.22181434</v>
      </c>
      <c r="Q17" s="17">
        <f t="shared" si="1"/>
        <v>7107.1753827900011</v>
      </c>
    </row>
    <row r="18" spans="1:17" s="23" customFormat="1" x14ac:dyDescent="0.2">
      <c r="A18" s="51" t="s">
        <v>25</v>
      </c>
      <c r="B18" s="12">
        <v>641.17526912999995</v>
      </c>
      <c r="C18" s="12">
        <v>377.68009229</v>
      </c>
      <c r="D18" s="12">
        <v>782.08085516000006</v>
      </c>
      <c r="E18" s="17">
        <f t="shared" si="2"/>
        <v>1800.9362165800001</v>
      </c>
      <c r="F18" s="43">
        <v>500.64061835999996</v>
      </c>
      <c r="G18" s="43">
        <v>543.06273878000002</v>
      </c>
      <c r="H18" s="43">
        <v>710.84878650999997</v>
      </c>
      <c r="I18" s="17">
        <f t="shared" si="3"/>
        <v>1754.5521436499998</v>
      </c>
      <c r="J18" s="43">
        <v>500.37876343000005</v>
      </c>
      <c r="K18" s="43">
        <v>702.39539665000007</v>
      </c>
      <c r="L18" s="43">
        <v>726.69888588000003</v>
      </c>
      <c r="M18" s="17">
        <f t="shared" si="0"/>
        <v>1929.47304596</v>
      </c>
      <c r="N18" s="43">
        <v>510.66868982</v>
      </c>
      <c r="O18" s="43">
        <v>616.48694740999997</v>
      </c>
      <c r="P18" s="43">
        <v>879.35269292999999</v>
      </c>
      <c r="Q18" s="17">
        <f t="shared" si="1"/>
        <v>2006.5083301599998</v>
      </c>
    </row>
    <row r="19" spans="1:17" s="23" customFormat="1" x14ac:dyDescent="0.2">
      <c r="A19" s="51" t="s">
        <v>26</v>
      </c>
      <c r="B19" s="12">
        <v>2666.8638897674282</v>
      </c>
      <c r="C19" s="12">
        <v>3192.4258487299999</v>
      </c>
      <c r="D19" s="12">
        <v>4638.8114709699994</v>
      </c>
      <c r="E19" s="17">
        <f t="shared" si="2"/>
        <v>10498.101209467426</v>
      </c>
      <c r="F19" s="43">
        <v>3614.3176719099997</v>
      </c>
      <c r="G19" s="43">
        <v>2303.9920259300002</v>
      </c>
      <c r="H19" s="43">
        <v>4707.8893815200008</v>
      </c>
      <c r="I19" s="17">
        <f t="shared" si="3"/>
        <v>10626.199079360002</v>
      </c>
      <c r="J19" s="43">
        <v>3301.4458525200002</v>
      </c>
      <c r="K19" s="43">
        <v>3307.42766205</v>
      </c>
      <c r="L19" s="43">
        <v>4605.1630409400004</v>
      </c>
      <c r="M19" s="17">
        <f t="shared" si="0"/>
        <v>11214.03655551</v>
      </c>
      <c r="N19" s="43">
        <v>2869.3468309499999</v>
      </c>
      <c r="O19" s="43">
        <v>4257.6526240200001</v>
      </c>
      <c r="P19" s="43">
        <v>4753.9825185700001</v>
      </c>
      <c r="Q19" s="17">
        <f t="shared" si="1"/>
        <v>11880.981973540001</v>
      </c>
    </row>
    <row r="20" spans="1:17" s="23" customFormat="1" x14ac:dyDescent="0.2">
      <c r="A20" s="51" t="s">
        <v>27</v>
      </c>
      <c r="B20" s="12">
        <v>400.57649856</v>
      </c>
      <c r="C20" s="12">
        <v>281.34260434999999</v>
      </c>
      <c r="D20" s="12">
        <v>757.08124954999994</v>
      </c>
      <c r="E20" s="17">
        <f t="shared" si="2"/>
        <v>1439.0003524599999</v>
      </c>
      <c r="F20" s="43">
        <v>365.82286687999999</v>
      </c>
      <c r="G20" s="43">
        <v>189.59201625999998</v>
      </c>
      <c r="H20" s="43">
        <v>587.27365184999985</v>
      </c>
      <c r="I20" s="17">
        <f t="shared" si="3"/>
        <v>1142.6885349899999</v>
      </c>
      <c r="J20" s="43">
        <v>413.80848448</v>
      </c>
      <c r="K20" s="43">
        <v>326.20405629999993</v>
      </c>
      <c r="L20" s="43">
        <v>644.64795864999996</v>
      </c>
      <c r="M20" s="17">
        <f t="shared" si="0"/>
        <v>1384.6604994299998</v>
      </c>
      <c r="N20" s="43">
        <v>272.32328752000001</v>
      </c>
      <c r="O20" s="43">
        <v>296.37461668000003</v>
      </c>
      <c r="P20" s="43">
        <v>723.49936375000004</v>
      </c>
      <c r="Q20" s="17">
        <f t="shared" si="1"/>
        <v>1292.19726795</v>
      </c>
    </row>
    <row r="21" spans="1:17" s="23" customFormat="1" x14ac:dyDescent="0.2">
      <c r="A21" s="51" t="s">
        <v>28</v>
      </c>
      <c r="B21" s="12">
        <v>687.43476790000011</v>
      </c>
      <c r="C21" s="12">
        <v>486.46701165999997</v>
      </c>
      <c r="D21" s="12">
        <v>1419.1179272500001</v>
      </c>
      <c r="E21" s="17">
        <f t="shared" si="2"/>
        <v>2593.0197068100001</v>
      </c>
      <c r="F21" s="43">
        <v>794.81159183000011</v>
      </c>
      <c r="G21" s="43">
        <v>1471.5197760800002</v>
      </c>
      <c r="H21" s="43">
        <v>1059.6267173700001</v>
      </c>
      <c r="I21" s="17">
        <f t="shared" si="3"/>
        <v>3325.95808528</v>
      </c>
      <c r="J21" s="43">
        <v>760.2581003900001</v>
      </c>
      <c r="K21" s="43">
        <v>783.03622684999993</v>
      </c>
      <c r="L21" s="43">
        <v>1737.2251187800002</v>
      </c>
      <c r="M21" s="17">
        <f t="shared" si="0"/>
        <v>3280.51944602</v>
      </c>
      <c r="N21" s="43">
        <v>908.12252240999999</v>
      </c>
      <c r="O21" s="43">
        <v>895.67698157999996</v>
      </c>
      <c r="P21" s="43">
        <v>1345.2436657799999</v>
      </c>
      <c r="Q21" s="17">
        <f t="shared" si="1"/>
        <v>3149.0431697699996</v>
      </c>
    </row>
    <row r="22" spans="1:17" s="23" customFormat="1" x14ac:dyDescent="0.2">
      <c r="A22" s="51" t="s">
        <v>29</v>
      </c>
      <c r="B22" s="12">
        <v>211.48485297000002</v>
      </c>
      <c r="C22" s="12">
        <v>128.08906476999999</v>
      </c>
      <c r="D22" s="12">
        <v>381.61336219999998</v>
      </c>
      <c r="E22" s="17">
        <f t="shared" si="2"/>
        <v>721.18727994000005</v>
      </c>
      <c r="F22" s="43">
        <v>263.04844326</v>
      </c>
      <c r="G22" s="43">
        <v>123.04695937000001</v>
      </c>
      <c r="H22" s="43">
        <v>295.95144326999997</v>
      </c>
      <c r="I22" s="17">
        <f t="shared" si="3"/>
        <v>682.04684589999999</v>
      </c>
      <c r="J22" s="43">
        <v>211.49613486999999</v>
      </c>
      <c r="K22" s="43">
        <v>144.34767388</v>
      </c>
      <c r="L22" s="43">
        <v>377.03475885</v>
      </c>
      <c r="M22" s="17">
        <f t="shared" si="0"/>
        <v>732.8785676</v>
      </c>
      <c r="N22" s="43">
        <v>217.88471688999999</v>
      </c>
      <c r="O22" s="43">
        <v>360.30288247000004</v>
      </c>
      <c r="P22" s="43">
        <v>388.74059328500005</v>
      </c>
      <c r="Q22" s="17">
        <f t="shared" si="1"/>
        <v>966.92819264500008</v>
      </c>
    </row>
    <row r="23" spans="1:17" s="23" customFormat="1" x14ac:dyDescent="0.2">
      <c r="A23" s="51" t="s">
        <v>30</v>
      </c>
      <c r="B23" s="12">
        <v>499.12728099999998</v>
      </c>
      <c r="C23" s="12">
        <v>318.72090049000002</v>
      </c>
      <c r="D23" s="12">
        <v>984.74721361000002</v>
      </c>
      <c r="E23" s="17">
        <f t="shared" si="2"/>
        <v>1802.5953951000001</v>
      </c>
      <c r="F23" s="43">
        <v>457.07172026000001</v>
      </c>
      <c r="G23" s="43">
        <v>314.64274582000007</v>
      </c>
      <c r="H23" s="43">
        <v>1133.2481839100003</v>
      </c>
      <c r="I23" s="17">
        <f t="shared" si="3"/>
        <v>1904.9626499900005</v>
      </c>
      <c r="J23" s="43">
        <v>505.49270565000006</v>
      </c>
      <c r="K23" s="43">
        <v>482.89513640999996</v>
      </c>
      <c r="L23" s="43">
        <v>1057.7953181500002</v>
      </c>
      <c r="M23" s="17">
        <f t="shared" si="0"/>
        <v>2046.1831602100001</v>
      </c>
      <c r="N23" s="43">
        <v>585.15477503</v>
      </c>
      <c r="O23" s="43">
        <v>373.81097953999995</v>
      </c>
      <c r="P23" s="43">
        <v>1296.6237021900001</v>
      </c>
      <c r="Q23" s="17">
        <f t="shared" si="1"/>
        <v>2255.5894567599998</v>
      </c>
    </row>
    <row r="24" spans="1:17" s="23" customFormat="1" x14ac:dyDescent="0.2">
      <c r="A24" s="51" t="s">
        <v>31</v>
      </c>
      <c r="B24" s="12">
        <v>1066.8851763800001</v>
      </c>
      <c r="C24" s="12">
        <v>875.81021286999987</v>
      </c>
      <c r="D24" s="12">
        <v>2699.8661536099999</v>
      </c>
      <c r="E24" s="17">
        <f t="shared" si="2"/>
        <v>4642.5615428599995</v>
      </c>
      <c r="F24" s="43">
        <v>1109.7932378600001</v>
      </c>
      <c r="G24" s="43">
        <v>1002.9909290165881</v>
      </c>
      <c r="H24" s="43">
        <v>1924.4895935499999</v>
      </c>
      <c r="I24" s="17">
        <f t="shared" si="3"/>
        <v>4037.2737604265881</v>
      </c>
      <c r="J24" s="43">
        <v>1672.49560823</v>
      </c>
      <c r="K24" s="43">
        <v>1418.3376834999999</v>
      </c>
      <c r="L24" s="43">
        <v>2797.3318480999992</v>
      </c>
      <c r="M24" s="17">
        <f t="shared" si="0"/>
        <v>5888.1651398299991</v>
      </c>
      <c r="N24" s="43">
        <v>1269.9954083700002</v>
      </c>
      <c r="O24" s="43">
        <v>1249.8953034099998</v>
      </c>
      <c r="P24" s="43">
        <v>2624.84358204</v>
      </c>
      <c r="Q24" s="17">
        <f t="shared" si="1"/>
        <v>5144.7342938199999</v>
      </c>
    </row>
    <row r="25" spans="1:17" s="23" customFormat="1" x14ac:dyDescent="0.2">
      <c r="A25" s="51" t="s">
        <v>32</v>
      </c>
      <c r="B25" s="12">
        <v>241.33002859000004</v>
      </c>
      <c r="C25" s="12">
        <v>291.61931706999997</v>
      </c>
      <c r="D25" s="12">
        <v>560.38491005000003</v>
      </c>
      <c r="E25" s="17">
        <f t="shared" si="2"/>
        <v>1093.33425571</v>
      </c>
      <c r="F25" s="43">
        <v>402.27100804999998</v>
      </c>
      <c r="G25" s="43">
        <v>307.47448045000004</v>
      </c>
      <c r="H25" s="43">
        <v>466.71281462999997</v>
      </c>
      <c r="I25" s="17">
        <f t="shared" si="3"/>
        <v>1176.4583031299999</v>
      </c>
      <c r="J25" s="43">
        <v>350.96835346000006</v>
      </c>
      <c r="K25" s="43">
        <v>350.00253287999999</v>
      </c>
      <c r="L25" s="43">
        <v>584.28052773000002</v>
      </c>
      <c r="M25" s="17">
        <f t="shared" si="0"/>
        <v>1285.25141407</v>
      </c>
      <c r="N25" s="43">
        <v>556.25598208000008</v>
      </c>
      <c r="O25" s="43">
        <v>411.36431732</v>
      </c>
      <c r="P25" s="43">
        <v>823.48955582000008</v>
      </c>
      <c r="Q25" s="17">
        <f t="shared" si="1"/>
        <v>1791.1098552200001</v>
      </c>
    </row>
    <row r="26" spans="1:17" s="23" customFormat="1" x14ac:dyDescent="0.2">
      <c r="A26" s="51" t="s">
        <v>33</v>
      </c>
      <c r="B26" s="12">
        <v>489.70611906000005</v>
      </c>
      <c r="C26" s="12">
        <v>370.79926325000002</v>
      </c>
      <c r="D26" s="12">
        <v>463.26023216999994</v>
      </c>
      <c r="E26" s="17">
        <f t="shared" si="2"/>
        <v>1323.7656144800001</v>
      </c>
      <c r="F26" s="43">
        <v>543.79807089000008</v>
      </c>
      <c r="G26" s="43">
        <v>265.36953555000002</v>
      </c>
      <c r="H26" s="43">
        <v>606.57747836999999</v>
      </c>
      <c r="I26" s="17">
        <f t="shared" si="3"/>
        <v>1415.7450848100002</v>
      </c>
      <c r="J26" s="43">
        <v>482.82187099999999</v>
      </c>
      <c r="K26" s="43">
        <v>409.78417162</v>
      </c>
      <c r="L26" s="43">
        <v>561.88459908000004</v>
      </c>
      <c r="M26" s="17">
        <f t="shared" si="0"/>
        <v>1454.4906417</v>
      </c>
      <c r="N26" s="43">
        <v>428.88035227</v>
      </c>
      <c r="O26" s="43">
        <v>546.8854563299999</v>
      </c>
      <c r="P26" s="43">
        <v>803.63517523999997</v>
      </c>
      <c r="Q26" s="17">
        <f t="shared" si="1"/>
        <v>1779.4009838399998</v>
      </c>
    </row>
    <row r="27" spans="1:17" s="23" customFormat="1" x14ac:dyDescent="0.2">
      <c r="A27" s="24" t="s">
        <v>64</v>
      </c>
      <c r="B27" s="25">
        <f t="shared" ref="B27:Q27" si="4">SUM(B4:B26)</f>
        <v>90739.344136158426</v>
      </c>
      <c r="C27" s="25">
        <f t="shared" si="4"/>
        <v>77512.02075412999</v>
      </c>
      <c r="D27" s="25">
        <f t="shared" si="4"/>
        <v>114710.35691228998</v>
      </c>
      <c r="E27" s="25">
        <f t="shared" si="4"/>
        <v>282961.72180257848</v>
      </c>
      <c r="F27" s="25">
        <f t="shared" si="4"/>
        <v>92580.928159700008</v>
      </c>
      <c r="G27" s="25">
        <f t="shared" si="4"/>
        <v>81287.777782006553</v>
      </c>
      <c r="H27" s="25">
        <f t="shared" si="4"/>
        <v>140672.38081941006</v>
      </c>
      <c r="I27" s="25">
        <f t="shared" si="4"/>
        <v>314541.08676111675</v>
      </c>
      <c r="J27" s="25">
        <f t="shared" si="4"/>
        <v>85886.436148659981</v>
      </c>
      <c r="K27" s="25">
        <f t="shared" si="4"/>
        <v>87557.638930159985</v>
      </c>
      <c r="L27" s="25">
        <f t="shared" si="4"/>
        <v>117218.72147742003</v>
      </c>
      <c r="M27" s="25">
        <f t="shared" si="4"/>
        <v>290662.79655624006</v>
      </c>
      <c r="N27" s="25">
        <f t="shared" si="4"/>
        <v>87086.059709070003</v>
      </c>
      <c r="O27" s="25">
        <f t="shared" si="4"/>
        <v>84790.292918750012</v>
      </c>
      <c r="P27" s="25">
        <f t="shared" si="4"/>
        <v>135244.22471266499</v>
      </c>
      <c r="Q27" s="25">
        <f t="shared" si="4"/>
        <v>307120.577340485</v>
      </c>
    </row>
    <row r="28" spans="1:17" s="23" customFormat="1" x14ac:dyDescent="0.2">
      <c r="A28" s="51" t="s">
        <v>79</v>
      </c>
      <c r="B28" s="12">
        <v>66.099999999999994</v>
      </c>
      <c r="C28" s="12">
        <v>66.099999999999994</v>
      </c>
      <c r="D28" s="12">
        <v>66.099999999999994</v>
      </c>
      <c r="E28" s="17">
        <f t="shared" si="2"/>
        <v>198.29999999999998</v>
      </c>
      <c r="F28" s="43">
        <v>66.099999999999994</v>
      </c>
      <c r="G28" s="43">
        <v>66.099999999999994</v>
      </c>
      <c r="H28" s="43">
        <v>66.099999999999994</v>
      </c>
      <c r="I28" s="17">
        <f>SUM(F28:H28)</f>
        <v>198.29999999999998</v>
      </c>
      <c r="J28" s="77">
        <v>66.099999999999994</v>
      </c>
      <c r="K28" s="77">
        <v>66.099999999999994</v>
      </c>
      <c r="L28" s="77">
        <v>66.099999999999994</v>
      </c>
      <c r="M28" s="17">
        <f>SUM(J28:L28)</f>
        <v>198.29999999999998</v>
      </c>
      <c r="N28" s="77"/>
      <c r="O28" s="43">
        <v>66.099999999999994</v>
      </c>
      <c r="P28" s="43">
        <v>66.099999999999994</v>
      </c>
      <c r="Q28" s="17">
        <f>SUM(N28:P28)</f>
        <v>132.19999999999999</v>
      </c>
    </row>
    <row r="29" spans="1:17" s="23" customFormat="1" x14ac:dyDescent="0.2">
      <c r="A29" s="52" t="s">
        <v>236</v>
      </c>
      <c r="B29" s="12"/>
      <c r="C29" s="12"/>
      <c r="D29" s="12"/>
      <c r="E29" s="17"/>
      <c r="F29" s="43">
        <v>430.70000000000005</v>
      </c>
      <c r="G29" s="76"/>
      <c r="H29" s="76"/>
      <c r="I29" s="17">
        <f t="shared" ref="I29:I30" si="5">SUM(F29:H29)</f>
        <v>430.70000000000005</v>
      </c>
      <c r="J29" s="77">
        <v>283.56459619999998</v>
      </c>
      <c r="K29" s="87">
        <v>240.89999999999986</v>
      </c>
      <c r="L29" s="77">
        <v>378.85727918999999</v>
      </c>
      <c r="M29" s="17">
        <f t="shared" ref="M29:M30" si="6">SUM(J29:L29)</f>
        <v>903.32187538999983</v>
      </c>
      <c r="N29" s="77">
        <v>177.32722125999999</v>
      </c>
      <c r="O29" s="43">
        <v>425.51734800000003</v>
      </c>
      <c r="P29" s="76"/>
      <c r="Q29" s="17">
        <f t="shared" ref="Q29:Q30" si="7">SUM(N29:P29)</f>
        <v>602.84456926000007</v>
      </c>
    </row>
    <row r="30" spans="1:17" s="23" customFormat="1" x14ac:dyDescent="0.2">
      <c r="A30" s="71" t="s">
        <v>237</v>
      </c>
      <c r="B30" s="12"/>
      <c r="C30" s="12"/>
      <c r="D30" s="12"/>
      <c r="E30" s="17"/>
      <c r="F30" s="43">
        <v>1996.1</v>
      </c>
      <c r="G30" s="76"/>
      <c r="H30" s="76"/>
      <c r="I30" s="17">
        <f t="shared" si="5"/>
        <v>1996.1</v>
      </c>
      <c r="J30" s="77">
        <v>2337.9333333000004</v>
      </c>
      <c r="K30" s="77">
        <v>0</v>
      </c>
      <c r="L30" s="77">
        <v>0</v>
      </c>
      <c r="M30" s="17">
        <f t="shared" si="6"/>
        <v>2337.9333333000004</v>
      </c>
      <c r="N30" s="77">
        <v>2113.9333333</v>
      </c>
      <c r="O30" s="43">
        <v>9293.5774294499988</v>
      </c>
      <c r="P30" s="87">
        <v>6337.0999999999985</v>
      </c>
      <c r="Q30" s="17">
        <f t="shared" si="7"/>
        <v>17744.610762749995</v>
      </c>
    </row>
    <row r="31" spans="1:17" x14ac:dyDescent="0.2">
      <c r="A31" s="24" t="s">
        <v>63</v>
      </c>
      <c r="B31" s="25">
        <f>B27-B28-B29-B30</f>
        <v>90673.244136158421</v>
      </c>
      <c r="C31" s="25">
        <f t="shared" ref="C31:Q31" si="8">C27-C28-C29-C30</f>
        <v>77445.920754129984</v>
      </c>
      <c r="D31" s="25">
        <f t="shared" si="8"/>
        <v>114644.25691228997</v>
      </c>
      <c r="E31" s="25">
        <f t="shared" si="8"/>
        <v>282763.42180257849</v>
      </c>
      <c r="F31" s="25">
        <f t="shared" si="8"/>
        <v>90088.028159699999</v>
      </c>
      <c r="G31" s="25">
        <f t="shared" si="8"/>
        <v>81221.677782006547</v>
      </c>
      <c r="H31" s="25">
        <f t="shared" si="8"/>
        <v>140606.28081941005</v>
      </c>
      <c r="I31" s="25">
        <f t="shared" si="8"/>
        <v>311915.98676111677</v>
      </c>
      <c r="J31" s="25">
        <f t="shared" si="8"/>
        <v>83198.838219159981</v>
      </c>
      <c r="K31" s="25">
        <f t="shared" si="8"/>
        <v>87250.638930159985</v>
      </c>
      <c r="L31" s="25">
        <f t="shared" si="8"/>
        <v>116773.76419823003</v>
      </c>
      <c r="M31" s="25">
        <f t="shared" si="8"/>
        <v>287223.24134755007</v>
      </c>
      <c r="N31" s="25">
        <f t="shared" si="8"/>
        <v>84794.799154510009</v>
      </c>
      <c r="O31" s="25">
        <f t="shared" si="8"/>
        <v>75005.098141300012</v>
      </c>
      <c r="P31" s="25">
        <f t="shared" si="8"/>
        <v>128841.02471266498</v>
      </c>
      <c r="Q31" s="25">
        <f t="shared" si="8"/>
        <v>288640.922008475</v>
      </c>
    </row>
    <row r="32" spans="1:17" ht="14.25" x14ac:dyDescent="0.2">
      <c r="A32" s="8" t="s">
        <v>61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20" x14ac:dyDescent="0.2">
      <c r="A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20" ht="15.75" x14ac:dyDescent="0.25">
      <c r="A34" s="7" t="s">
        <v>90</v>
      </c>
      <c r="B34" s="86" t="s">
        <v>76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20" x14ac:dyDescent="0.2">
      <c r="A35" s="105" t="s">
        <v>56</v>
      </c>
      <c r="B35" s="103" t="s">
        <v>96</v>
      </c>
      <c r="C35" s="103"/>
      <c r="D35" s="103"/>
      <c r="E35" s="103"/>
      <c r="F35" s="103" t="s">
        <v>97</v>
      </c>
      <c r="G35" s="103"/>
      <c r="H35" s="103"/>
      <c r="I35" s="103"/>
      <c r="J35" s="85" t="s">
        <v>243</v>
      </c>
      <c r="K35" s="85"/>
      <c r="L35" s="85"/>
      <c r="M35" s="85"/>
      <c r="N35" s="85" t="s">
        <v>244</v>
      </c>
      <c r="O35" s="85"/>
      <c r="P35" s="85"/>
      <c r="Q35" s="85"/>
    </row>
    <row r="36" spans="1:20" s="23" customFormat="1" x14ac:dyDescent="0.2">
      <c r="A36" s="105"/>
      <c r="B36" s="55" t="s">
        <v>48</v>
      </c>
      <c r="C36" s="55" t="s">
        <v>50</v>
      </c>
      <c r="D36" s="55" t="s">
        <v>51</v>
      </c>
      <c r="E36" s="55" t="s">
        <v>65</v>
      </c>
      <c r="F36" s="55" t="s">
        <v>66</v>
      </c>
      <c r="G36" s="55" t="s">
        <v>67</v>
      </c>
      <c r="H36" s="55" t="s">
        <v>68</v>
      </c>
      <c r="I36" s="55" t="s">
        <v>65</v>
      </c>
      <c r="J36" s="55" t="s">
        <v>69</v>
      </c>
      <c r="K36" s="55" t="s">
        <v>70</v>
      </c>
      <c r="L36" s="55" t="s">
        <v>71</v>
      </c>
      <c r="M36" s="55" t="s">
        <v>65</v>
      </c>
      <c r="N36" s="55" t="s">
        <v>72</v>
      </c>
      <c r="O36" s="55" t="s">
        <v>73</v>
      </c>
      <c r="P36" s="55" t="s">
        <v>74</v>
      </c>
      <c r="Q36" s="55" t="s">
        <v>65</v>
      </c>
    </row>
    <row r="37" spans="1:20" s="23" customFormat="1" x14ac:dyDescent="0.2">
      <c r="A37" s="51" t="s">
        <v>11</v>
      </c>
      <c r="B37" s="12">
        <v>20010.944233340004</v>
      </c>
      <c r="C37" s="12">
        <v>19435.076744450002</v>
      </c>
      <c r="D37" s="12">
        <v>21066.042160309444</v>
      </c>
      <c r="E37" s="17">
        <f>SUM(B37:D37)</f>
        <v>60512.063138099445</v>
      </c>
      <c r="F37" s="43">
        <v>24262.242352100002</v>
      </c>
      <c r="G37" s="43">
        <v>21701.779378859992</v>
      </c>
      <c r="H37" s="43">
        <v>23880.03109973</v>
      </c>
      <c r="I37" s="17">
        <f t="shared" ref="I37:I63" si="9">SUM(F37:H37)</f>
        <v>69844.052830689994</v>
      </c>
      <c r="J37" s="43">
        <v>22571.390255419999</v>
      </c>
      <c r="K37" s="43">
        <v>18612.881178610001</v>
      </c>
      <c r="L37" s="43">
        <v>22131.04726132</v>
      </c>
      <c r="M37" s="17">
        <f t="shared" ref="M37:M59" si="10">SUM(J37:L37)</f>
        <v>63315.318695349997</v>
      </c>
      <c r="N37" s="43">
        <v>19638.070491119997</v>
      </c>
      <c r="O37" s="43">
        <v>19900.58568004</v>
      </c>
      <c r="P37" s="43">
        <v>21916.097045319999</v>
      </c>
      <c r="Q37" s="17">
        <f t="shared" ref="Q37:Q59" si="11">SUM(N37:P37)</f>
        <v>61454.753216479992</v>
      </c>
      <c r="T37" s="54"/>
    </row>
    <row r="38" spans="1:20" s="23" customFormat="1" x14ac:dyDescent="0.2">
      <c r="A38" s="51" t="s">
        <v>12</v>
      </c>
      <c r="B38" s="12">
        <v>8979.0176305799996</v>
      </c>
      <c r="C38" s="12">
        <v>9473.9988149000019</v>
      </c>
      <c r="D38" s="12">
        <v>9301.83776898</v>
      </c>
      <c r="E38" s="17">
        <f t="shared" ref="E38:E63" si="12">SUM(B38:D38)</f>
        <v>27754.854214460003</v>
      </c>
      <c r="F38" s="43">
        <v>11516.905155590002</v>
      </c>
      <c r="G38" s="43">
        <v>9163.43042074</v>
      </c>
      <c r="H38" s="43">
        <v>13244.424630789999</v>
      </c>
      <c r="I38" s="17">
        <f t="shared" si="9"/>
        <v>33924.760207120002</v>
      </c>
      <c r="J38" s="43">
        <v>11681.009963600003</v>
      </c>
      <c r="K38" s="43">
        <v>9345.4402389200004</v>
      </c>
      <c r="L38" s="43">
        <v>14473.339947199996</v>
      </c>
      <c r="M38" s="17">
        <f t="shared" si="10"/>
        <v>35499.79014972</v>
      </c>
      <c r="N38" s="43">
        <v>11405.925380030001</v>
      </c>
      <c r="O38" s="43">
        <v>10650.8959564</v>
      </c>
      <c r="P38" s="43">
        <v>13261.102434260001</v>
      </c>
      <c r="Q38" s="17">
        <f t="shared" si="11"/>
        <v>35317.923770690002</v>
      </c>
    </row>
    <row r="39" spans="1:20" s="23" customFormat="1" x14ac:dyDescent="0.2">
      <c r="A39" s="51" t="s">
        <v>13</v>
      </c>
      <c r="B39" s="12">
        <v>5726.7319181000003</v>
      </c>
      <c r="C39" s="12">
        <v>6028.9396288499993</v>
      </c>
      <c r="D39" s="12">
        <v>6283.1833508700001</v>
      </c>
      <c r="E39" s="17">
        <f t="shared" si="12"/>
        <v>18038.854897819998</v>
      </c>
      <c r="F39" s="43">
        <v>7173.61976134</v>
      </c>
      <c r="G39" s="43">
        <v>6877.2535004499996</v>
      </c>
      <c r="H39" s="43">
        <v>6369.7463550099983</v>
      </c>
      <c r="I39" s="17">
        <f t="shared" si="9"/>
        <v>20420.619616799995</v>
      </c>
      <c r="J39" s="43">
        <v>6689.1453527599997</v>
      </c>
      <c r="K39" s="43">
        <v>6399.4461721800008</v>
      </c>
      <c r="L39" s="43">
        <v>5917.8519378299998</v>
      </c>
      <c r="M39" s="17">
        <f t="shared" si="10"/>
        <v>19006.443462769999</v>
      </c>
      <c r="N39" s="43">
        <v>6061.9292895300005</v>
      </c>
      <c r="O39" s="43">
        <v>6011.05903691</v>
      </c>
      <c r="P39" s="43">
        <v>6159.0111602599991</v>
      </c>
      <c r="Q39" s="17">
        <f t="shared" si="11"/>
        <v>18231.999486699999</v>
      </c>
    </row>
    <row r="40" spans="1:20" s="23" customFormat="1" x14ac:dyDescent="0.2">
      <c r="A40" s="51" t="s">
        <v>14</v>
      </c>
      <c r="B40" s="12">
        <v>9517.377092069999</v>
      </c>
      <c r="C40" s="12">
        <v>9569.6496971899996</v>
      </c>
      <c r="D40" s="12">
        <v>10497.672990519997</v>
      </c>
      <c r="E40" s="17">
        <f t="shared" si="12"/>
        <v>29584.699779779996</v>
      </c>
      <c r="F40" s="43">
        <v>11332.378674769998</v>
      </c>
      <c r="G40" s="43">
        <v>9313.9615562099989</v>
      </c>
      <c r="H40" s="43">
        <v>8771.9355196100005</v>
      </c>
      <c r="I40" s="17">
        <f t="shared" si="9"/>
        <v>29418.275750589997</v>
      </c>
      <c r="J40" s="43">
        <v>9679.6458579099999</v>
      </c>
      <c r="K40" s="43">
        <v>8626.0252295399987</v>
      </c>
      <c r="L40" s="43">
        <v>8149.4568335800013</v>
      </c>
      <c r="M40" s="17">
        <f t="shared" si="10"/>
        <v>26455.127921029998</v>
      </c>
      <c r="N40" s="43">
        <v>8671.1674955399994</v>
      </c>
      <c r="O40" s="43">
        <v>8085.4784712899991</v>
      </c>
      <c r="P40" s="43">
        <v>8083.1405806600005</v>
      </c>
      <c r="Q40" s="17">
        <f t="shared" si="11"/>
        <v>24839.786547489999</v>
      </c>
    </row>
    <row r="41" spans="1:20" s="23" customFormat="1" x14ac:dyDescent="0.2">
      <c r="A41" s="51" t="s">
        <v>15</v>
      </c>
      <c r="B41" s="12">
        <v>390.74576861999998</v>
      </c>
      <c r="C41" s="12">
        <v>449.58249301999996</v>
      </c>
      <c r="D41" s="12">
        <v>423.00155062470117</v>
      </c>
      <c r="E41" s="17">
        <f t="shared" si="12"/>
        <v>1263.3298122647011</v>
      </c>
      <c r="F41" s="43">
        <v>402.32666906000009</v>
      </c>
      <c r="G41" s="43">
        <v>326.20979892999992</v>
      </c>
      <c r="H41" s="43">
        <v>561.9350671699998</v>
      </c>
      <c r="I41" s="17">
        <f t="shared" si="9"/>
        <v>1290.4715351599998</v>
      </c>
      <c r="J41" s="43">
        <v>313.24921431999996</v>
      </c>
      <c r="K41" s="43">
        <v>272.53375213999999</v>
      </c>
      <c r="L41" s="43">
        <v>336.61577683999991</v>
      </c>
      <c r="M41" s="17">
        <f t="shared" si="10"/>
        <v>922.39874329999975</v>
      </c>
      <c r="N41" s="43">
        <v>279.55857807999996</v>
      </c>
      <c r="O41" s="43">
        <v>342.83851699000002</v>
      </c>
      <c r="P41" s="43">
        <v>513.76836751999997</v>
      </c>
      <c r="Q41" s="17">
        <f t="shared" si="11"/>
        <v>1136.1654625900001</v>
      </c>
    </row>
    <row r="42" spans="1:20" s="23" customFormat="1" x14ac:dyDescent="0.2">
      <c r="A42" s="51" t="s">
        <v>16</v>
      </c>
      <c r="B42" s="12">
        <v>495.32628010000002</v>
      </c>
      <c r="C42" s="12">
        <v>526.11155357000007</v>
      </c>
      <c r="D42" s="12">
        <v>510.90921423000003</v>
      </c>
      <c r="E42" s="17">
        <f t="shared" si="12"/>
        <v>1532.3470479000002</v>
      </c>
      <c r="F42" s="43">
        <v>581.72367980999991</v>
      </c>
      <c r="G42" s="43">
        <v>441.58866872999999</v>
      </c>
      <c r="H42" s="43">
        <v>511.32966114999999</v>
      </c>
      <c r="I42" s="17">
        <f t="shared" si="9"/>
        <v>1534.6420096899999</v>
      </c>
      <c r="J42" s="43">
        <v>475.21580576999997</v>
      </c>
      <c r="K42" s="43">
        <v>426.77812372000005</v>
      </c>
      <c r="L42" s="43">
        <v>680.62432465999996</v>
      </c>
      <c r="M42" s="17">
        <f t="shared" si="10"/>
        <v>1582.61825415</v>
      </c>
      <c r="N42" s="43">
        <v>595.94566644000008</v>
      </c>
      <c r="O42" s="43">
        <v>524.11382943000001</v>
      </c>
      <c r="P42" s="43">
        <v>644.65569450999999</v>
      </c>
      <c r="Q42" s="17">
        <f t="shared" si="11"/>
        <v>1764.71519038</v>
      </c>
    </row>
    <row r="43" spans="1:20" s="23" customFormat="1" x14ac:dyDescent="0.2">
      <c r="A43" s="51" t="s">
        <v>17</v>
      </c>
      <c r="B43" s="12">
        <v>987.28966432000004</v>
      </c>
      <c r="C43" s="12">
        <v>979.51297707999993</v>
      </c>
      <c r="D43" s="12">
        <v>1236.29246902</v>
      </c>
      <c r="E43" s="17">
        <f t="shared" si="12"/>
        <v>3203.0951104200003</v>
      </c>
      <c r="F43" s="43">
        <v>1502.9147746300005</v>
      </c>
      <c r="G43" s="43">
        <v>1196.6232845300003</v>
      </c>
      <c r="H43" s="43">
        <v>1402.2014240100002</v>
      </c>
      <c r="I43" s="17">
        <f t="shared" si="9"/>
        <v>4101.7394831700003</v>
      </c>
      <c r="J43" s="43">
        <v>1402.8042668199998</v>
      </c>
      <c r="K43" s="43">
        <v>1056.75868208</v>
      </c>
      <c r="L43" s="43">
        <v>1156.4454511700001</v>
      </c>
      <c r="M43" s="17">
        <f t="shared" si="10"/>
        <v>3616.0084000699999</v>
      </c>
      <c r="N43" s="43">
        <v>550.75734665999994</v>
      </c>
      <c r="O43" s="43">
        <v>1065.69806748</v>
      </c>
      <c r="P43" s="43">
        <v>1709.6156361200001</v>
      </c>
      <c r="Q43" s="17">
        <f t="shared" si="11"/>
        <v>3326.07105026</v>
      </c>
    </row>
    <row r="44" spans="1:20" s="23" customFormat="1" x14ac:dyDescent="0.2">
      <c r="A44" s="51" t="s">
        <v>18</v>
      </c>
      <c r="B44" s="12">
        <v>433.94478698</v>
      </c>
      <c r="C44" s="12">
        <v>462.44723183999997</v>
      </c>
      <c r="D44" s="12">
        <v>573.42810336000002</v>
      </c>
      <c r="E44" s="17">
        <f t="shared" si="12"/>
        <v>1469.82012218</v>
      </c>
      <c r="F44" s="43">
        <v>512.61355921999996</v>
      </c>
      <c r="G44" s="43">
        <v>453.84738577999997</v>
      </c>
      <c r="H44" s="43">
        <v>448.09886699999998</v>
      </c>
      <c r="I44" s="17">
        <f t="shared" si="9"/>
        <v>1414.559812</v>
      </c>
      <c r="J44" s="43">
        <v>529.27121775000001</v>
      </c>
      <c r="K44" s="43">
        <v>554.9613899200001</v>
      </c>
      <c r="L44" s="43">
        <v>734.60488500999998</v>
      </c>
      <c r="M44" s="17">
        <f t="shared" si="10"/>
        <v>1818.8374926800002</v>
      </c>
      <c r="N44" s="43">
        <v>612.15794060000007</v>
      </c>
      <c r="O44" s="43">
        <v>753.76114465000012</v>
      </c>
      <c r="P44" s="43">
        <v>650.11390346999985</v>
      </c>
      <c r="Q44" s="17">
        <f t="shared" si="11"/>
        <v>2016.03298872</v>
      </c>
    </row>
    <row r="45" spans="1:20" s="23" customFormat="1" x14ac:dyDescent="0.2">
      <c r="A45" s="51" t="s">
        <v>19</v>
      </c>
      <c r="B45" s="12">
        <v>153.31055259999999</v>
      </c>
      <c r="C45" s="12">
        <v>213.82543580000001</v>
      </c>
      <c r="D45" s="12">
        <v>235.35953799999999</v>
      </c>
      <c r="E45" s="17">
        <f t="shared" si="12"/>
        <v>602.49552640000002</v>
      </c>
      <c r="F45" s="43">
        <v>246.86118721999998</v>
      </c>
      <c r="G45" s="43">
        <v>209.61029450000001</v>
      </c>
      <c r="H45" s="43">
        <v>223.24625479999997</v>
      </c>
      <c r="I45" s="17">
        <f t="shared" si="9"/>
        <v>679.71773652000002</v>
      </c>
      <c r="J45" s="43">
        <v>343.17850656000002</v>
      </c>
      <c r="K45" s="43">
        <v>226.86449195999998</v>
      </c>
      <c r="L45" s="43">
        <v>256.35752060999999</v>
      </c>
      <c r="M45" s="17">
        <f t="shared" si="10"/>
        <v>826.40051913000002</v>
      </c>
      <c r="N45" s="43">
        <v>195.74344909999999</v>
      </c>
      <c r="O45" s="43">
        <v>209.12422761999997</v>
      </c>
      <c r="P45" s="43">
        <v>170.31390675999998</v>
      </c>
      <c r="Q45" s="17">
        <f t="shared" si="11"/>
        <v>575.18158347999997</v>
      </c>
    </row>
    <row r="46" spans="1:20" s="23" customFormat="1" x14ac:dyDescent="0.2">
      <c r="A46" s="51" t="s">
        <v>20</v>
      </c>
      <c r="B46" s="12">
        <v>1286.1305371199999</v>
      </c>
      <c r="C46" s="12">
        <v>1459.67559652</v>
      </c>
      <c r="D46" s="12">
        <v>1626.9456558099998</v>
      </c>
      <c r="E46" s="17">
        <f t="shared" si="12"/>
        <v>4372.7517894499997</v>
      </c>
      <c r="F46" s="43">
        <v>1522.3210301300001</v>
      </c>
      <c r="G46" s="43">
        <v>1514.4988930900001</v>
      </c>
      <c r="H46" s="43">
        <v>1482.1302161399999</v>
      </c>
      <c r="I46" s="17">
        <f t="shared" si="9"/>
        <v>4518.9501393600003</v>
      </c>
      <c r="J46" s="43">
        <v>1702.8769985599999</v>
      </c>
      <c r="K46" s="43">
        <v>1538.7813706700001</v>
      </c>
      <c r="L46" s="43">
        <v>1661.98536274</v>
      </c>
      <c r="M46" s="17">
        <f t="shared" si="10"/>
        <v>4903.6437319699999</v>
      </c>
      <c r="N46" s="43">
        <v>1740.7092915399999</v>
      </c>
      <c r="O46" s="43">
        <v>1235.8802000399999</v>
      </c>
      <c r="P46" s="43">
        <v>1529.0353926199998</v>
      </c>
      <c r="Q46" s="17">
        <f t="shared" si="11"/>
        <v>4505.6248841999995</v>
      </c>
    </row>
    <row r="47" spans="1:20" s="23" customFormat="1" x14ac:dyDescent="0.2">
      <c r="A47" s="51" t="s">
        <v>21</v>
      </c>
      <c r="B47" s="12">
        <v>103.19016683</v>
      </c>
      <c r="C47" s="12">
        <v>150.77350713999999</v>
      </c>
      <c r="D47" s="12">
        <v>78.544384409999992</v>
      </c>
      <c r="E47" s="17">
        <f t="shared" si="12"/>
        <v>332.50805837999997</v>
      </c>
      <c r="F47" s="43">
        <v>250.37604994</v>
      </c>
      <c r="G47" s="43">
        <v>115.19035351000001</v>
      </c>
      <c r="H47" s="43">
        <v>114.53815598999999</v>
      </c>
      <c r="I47" s="17">
        <f t="shared" si="9"/>
        <v>480.10455944</v>
      </c>
      <c r="J47" s="43">
        <v>156.85055975999998</v>
      </c>
      <c r="K47" s="43">
        <v>83.741175599999991</v>
      </c>
      <c r="L47" s="43">
        <v>104.87865822999998</v>
      </c>
      <c r="M47" s="17">
        <f t="shared" si="10"/>
        <v>345.47039358999996</v>
      </c>
      <c r="N47" s="43">
        <v>165.68857676999997</v>
      </c>
      <c r="O47" s="43">
        <v>106.03341238999998</v>
      </c>
      <c r="P47" s="43">
        <v>191.92029523999997</v>
      </c>
      <c r="Q47" s="17">
        <f t="shared" si="11"/>
        <v>463.64228439999994</v>
      </c>
    </row>
    <row r="48" spans="1:20" s="23" customFormat="1" x14ac:dyDescent="0.2">
      <c r="A48" s="51" t="s">
        <v>22</v>
      </c>
      <c r="B48" s="12">
        <v>447.70164052999996</v>
      </c>
      <c r="C48" s="12">
        <v>478.43463183</v>
      </c>
      <c r="D48" s="12">
        <v>433.13561680999999</v>
      </c>
      <c r="E48" s="17">
        <f t="shared" si="12"/>
        <v>1359.2718891700001</v>
      </c>
      <c r="F48" s="43">
        <v>547.28080702</v>
      </c>
      <c r="G48" s="43">
        <v>507.89855548999992</v>
      </c>
      <c r="H48" s="43">
        <v>594.74165385000003</v>
      </c>
      <c r="I48" s="17">
        <f t="shared" si="9"/>
        <v>1649.9210163600001</v>
      </c>
      <c r="J48" s="43">
        <v>580.25319476000016</v>
      </c>
      <c r="K48" s="43">
        <v>416.67662751</v>
      </c>
      <c r="L48" s="43">
        <v>594.80352340000013</v>
      </c>
      <c r="M48" s="17">
        <f t="shared" si="10"/>
        <v>1591.7333456700003</v>
      </c>
      <c r="N48" s="43">
        <v>416.12620011000001</v>
      </c>
      <c r="O48" s="43">
        <v>548.59995911999999</v>
      </c>
      <c r="P48" s="43">
        <v>670.94857833999993</v>
      </c>
      <c r="Q48" s="17">
        <f t="shared" si="11"/>
        <v>1635.6747375699999</v>
      </c>
    </row>
    <row r="49" spans="1:17" s="23" customFormat="1" x14ac:dyDescent="0.2">
      <c r="A49" s="51" t="s">
        <v>23</v>
      </c>
      <c r="B49" s="12">
        <v>812.94546128999991</v>
      </c>
      <c r="C49" s="12">
        <v>1282.5352470999999</v>
      </c>
      <c r="D49" s="12">
        <v>950.85291669000003</v>
      </c>
      <c r="E49" s="17">
        <f t="shared" si="12"/>
        <v>3046.3336250799994</v>
      </c>
      <c r="F49" s="43">
        <v>1113.2536788</v>
      </c>
      <c r="G49" s="43">
        <v>952.32293236999999</v>
      </c>
      <c r="H49" s="43">
        <v>958.32643963999999</v>
      </c>
      <c r="I49" s="17">
        <f t="shared" si="9"/>
        <v>3023.90305081</v>
      </c>
      <c r="J49" s="43">
        <v>846.30622471000004</v>
      </c>
      <c r="K49" s="43">
        <v>1212.3839672999998</v>
      </c>
      <c r="L49" s="43">
        <v>1123.6309723499999</v>
      </c>
      <c r="M49" s="17">
        <f t="shared" si="10"/>
        <v>3182.3211643599998</v>
      </c>
      <c r="N49" s="43">
        <v>782.31109119999996</v>
      </c>
      <c r="O49" s="43">
        <v>1193.0962829800003</v>
      </c>
      <c r="P49" s="43">
        <v>1156.9863359999999</v>
      </c>
      <c r="Q49" s="17">
        <f t="shared" si="11"/>
        <v>3132.3937101800002</v>
      </c>
    </row>
    <row r="50" spans="1:17" s="23" customFormat="1" x14ac:dyDescent="0.2">
      <c r="A50" s="51" t="s">
        <v>24</v>
      </c>
      <c r="B50" s="12">
        <v>916.97518034999996</v>
      </c>
      <c r="C50" s="12">
        <v>813.56949791</v>
      </c>
      <c r="D50" s="12">
        <v>933.82563558999993</v>
      </c>
      <c r="E50" s="17">
        <f t="shared" si="12"/>
        <v>2664.37031385</v>
      </c>
      <c r="F50" s="43">
        <v>857.02860649000002</v>
      </c>
      <c r="G50" s="43">
        <v>777.36566570000002</v>
      </c>
      <c r="H50" s="43">
        <v>1527.4785826499999</v>
      </c>
      <c r="I50" s="17">
        <f t="shared" si="9"/>
        <v>3161.8728548399999</v>
      </c>
      <c r="J50" s="43">
        <v>1343.65428821</v>
      </c>
      <c r="K50" s="43">
        <v>824.35558374000004</v>
      </c>
      <c r="L50" s="43">
        <v>1371.98956656</v>
      </c>
      <c r="M50" s="17">
        <f t="shared" si="10"/>
        <v>3539.9994385099999</v>
      </c>
      <c r="N50" s="43">
        <v>1159.31848726</v>
      </c>
      <c r="O50" s="43">
        <v>1520.44938153</v>
      </c>
      <c r="P50" s="43">
        <v>1050.0865961500001</v>
      </c>
      <c r="Q50" s="17">
        <f t="shared" si="11"/>
        <v>3729.8544649400001</v>
      </c>
    </row>
    <row r="51" spans="1:17" s="23" customFormat="1" x14ac:dyDescent="0.2">
      <c r="A51" s="51" t="s">
        <v>25</v>
      </c>
      <c r="B51" s="12">
        <v>462.42419390999999</v>
      </c>
      <c r="C51" s="12">
        <v>1001.4416943600002</v>
      </c>
      <c r="D51" s="12">
        <v>918.12996587999999</v>
      </c>
      <c r="E51" s="17">
        <f t="shared" si="12"/>
        <v>2381.99585415</v>
      </c>
      <c r="F51" s="43">
        <v>280.58854081000004</v>
      </c>
      <c r="G51" s="43">
        <v>720.7963422900001</v>
      </c>
      <c r="H51" s="43">
        <v>857.56189028000006</v>
      </c>
      <c r="I51" s="17">
        <f t="shared" si="9"/>
        <v>1858.9467733800002</v>
      </c>
      <c r="J51" s="43">
        <v>696.02389083000003</v>
      </c>
      <c r="K51" s="43">
        <v>274.10371343000003</v>
      </c>
      <c r="L51" s="43">
        <v>367.27633937000002</v>
      </c>
      <c r="M51" s="17">
        <f t="shared" si="10"/>
        <v>1337.40394363</v>
      </c>
      <c r="N51" s="43">
        <v>223.53319206</v>
      </c>
      <c r="O51" s="43">
        <v>235.97181925999999</v>
      </c>
      <c r="P51" s="43">
        <v>303.72550307</v>
      </c>
      <c r="Q51" s="17">
        <f t="shared" si="11"/>
        <v>763.23051439000005</v>
      </c>
    </row>
    <row r="52" spans="1:17" s="23" customFormat="1" x14ac:dyDescent="0.2">
      <c r="A52" s="51" t="s">
        <v>26</v>
      </c>
      <c r="B52" s="12">
        <v>2853.6561370299996</v>
      </c>
      <c r="C52" s="12">
        <v>2728.0582102300004</v>
      </c>
      <c r="D52" s="12">
        <v>3405.6482387300007</v>
      </c>
      <c r="E52" s="17">
        <f t="shared" si="12"/>
        <v>8987.3625859900003</v>
      </c>
      <c r="F52" s="43">
        <v>2442.1300223000003</v>
      </c>
      <c r="G52" s="43">
        <v>3333.4354520800002</v>
      </c>
      <c r="H52" s="43">
        <v>2842.40202658</v>
      </c>
      <c r="I52" s="17">
        <f t="shared" si="9"/>
        <v>8617.9675009599996</v>
      </c>
      <c r="J52" s="43">
        <v>2392.7379724900002</v>
      </c>
      <c r="K52" s="43">
        <v>1451.88834585</v>
      </c>
      <c r="L52" s="43">
        <v>3882.2785364900001</v>
      </c>
      <c r="M52" s="17">
        <f t="shared" si="10"/>
        <v>7726.9048548299997</v>
      </c>
      <c r="N52" s="43">
        <v>2308.2860750199998</v>
      </c>
      <c r="O52" s="43">
        <v>2400.6824087642353</v>
      </c>
      <c r="P52" s="43">
        <v>4028.0393014299998</v>
      </c>
      <c r="Q52" s="17">
        <f t="shared" si="11"/>
        <v>8737.0077852142349</v>
      </c>
    </row>
    <row r="53" spans="1:17" s="23" customFormat="1" x14ac:dyDescent="0.2">
      <c r="A53" s="51" t="s">
        <v>27</v>
      </c>
      <c r="B53" s="12">
        <v>161.90474369999998</v>
      </c>
      <c r="C53" s="12">
        <v>198.2373662</v>
      </c>
      <c r="D53" s="12">
        <v>199.725278</v>
      </c>
      <c r="E53" s="17">
        <f t="shared" si="12"/>
        <v>559.86738790000004</v>
      </c>
      <c r="F53" s="43">
        <v>234.10852412</v>
      </c>
      <c r="G53" s="43">
        <v>173.96883063999999</v>
      </c>
      <c r="H53" s="43">
        <v>244.03170992000003</v>
      </c>
      <c r="I53" s="17">
        <f t="shared" si="9"/>
        <v>652.10906468000007</v>
      </c>
      <c r="J53" s="43">
        <v>154.51834226999998</v>
      </c>
      <c r="K53" s="43">
        <v>178.98725832999997</v>
      </c>
      <c r="L53" s="43">
        <v>226.52104409</v>
      </c>
      <c r="M53" s="17">
        <f t="shared" si="10"/>
        <v>560.02664469000001</v>
      </c>
      <c r="N53" s="43">
        <v>192.23255486000002</v>
      </c>
      <c r="O53" s="43">
        <v>187.58475088999998</v>
      </c>
      <c r="P53" s="43">
        <v>249.29869582000001</v>
      </c>
      <c r="Q53" s="17">
        <f t="shared" si="11"/>
        <v>629.11600156999998</v>
      </c>
    </row>
    <row r="54" spans="1:17" s="23" customFormat="1" x14ac:dyDescent="0.2">
      <c r="A54" s="51" t="s">
        <v>28</v>
      </c>
      <c r="B54" s="12">
        <v>671.68297713000004</v>
      </c>
      <c r="C54" s="12">
        <v>678.18879651999998</v>
      </c>
      <c r="D54" s="12">
        <v>698.55803298000001</v>
      </c>
      <c r="E54" s="17">
        <f t="shared" si="12"/>
        <v>2048.4298066299998</v>
      </c>
      <c r="F54" s="43">
        <v>653.78453722000006</v>
      </c>
      <c r="G54" s="43">
        <v>595.24153248000005</v>
      </c>
      <c r="H54" s="43">
        <v>609.61909486000002</v>
      </c>
      <c r="I54" s="17">
        <f t="shared" si="9"/>
        <v>1858.64516456</v>
      </c>
      <c r="J54" s="43">
        <v>618.12635461000002</v>
      </c>
      <c r="K54" s="43">
        <v>645.62120546000006</v>
      </c>
      <c r="L54" s="43">
        <v>957.70081958000003</v>
      </c>
      <c r="M54" s="17">
        <f t="shared" si="10"/>
        <v>2221.4483796499999</v>
      </c>
      <c r="N54" s="43">
        <v>854.27867571000002</v>
      </c>
      <c r="O54" s="43">
        <v>834.61862608999991</v>
      </c>
      <c r="P54" s="43">
        <v>854.79511815000001</v>
      </c>
      <c r="Q54" s="17">
        <f t="shared" si="11"/>
        <v>2543.6924199499999</v>
      </c>
    </row>
    <row r="55" spans="1:17" s="23" customFormat="1" x14ac:dyDescent="0.2">
      <c r="A55" s="51" t="s">
        <v>29</v>
      </c>
      <c r="B55" s="12">
        <v>132.07774000000001</v>
      </c>
      <c r="C55" s="12">
        <v>167.97665699999999</v>
      </c>
      <c r="D55" s="12">
        <v>162.35230068000001</v>
      </c>
      <c r="E55" s="17">
        <f t="shared" si="12"/>
        <v>462.40669767999998</v>
      </c>
      <c r="F55" s="43">
        <v>141.68983399999999</v>
      </c>
      <c r="G55" s="43">
        <v>129.40353028000001</v>
      </c>
      <c r="H55" s="43">
        <v>138.390141</v>
      </c>
      <c r="I55" s="17">
        <f t="shared" si="9"/>
        <v>409.48350528000003</v>
      </c>
      <c r="J55" s="43">
        <v>151.48588106</v>
      </c>
      <c r="K55" s="43">
        <v>138.60387745999998</v>
      </c>
      <c r="L55" s="43">
        <v>177.72160471999999</v>
      </c>
      <c r="M55" s="17">
        <f t="shared" si="10"/>
        <v>467.81136323999999</v>
      </c>
      <c r="N55" s="43">
        <v>147.88323843999999</v>
      </c>
      <c r="O55" s="43">
        <v>160.42260630000001</v>
      </c>
      <c r="P55" s="43">
        <v>149.79596078</v>
      </c>
      <c r="Q55" s="17">
        <f t="shared" si="11"/>
        <v>458.10180551999997</v>
      </c>
    </row>
    <row r="56" spans="1:17" s="23" customFormat="1" x14ac:dyDescent="0.2">
      <c r="A56" s="51" t="s">
        <v>30</v>
      </c>
      <c r="B56" s="12">
        <v>520.39953664999996</v>
      </c>
      <c r="C56" s="12">
        <v>679.97168581999995</v>
      </c>
      <c r="D56" s="12">
        <v>605.99428961000001</v>
      </c>
      <c r="E56" s="17">
        <f t="shared" si="12"/>
        <v>1806.3655120799999</v>
      </c>
      <c r="F56" s="43">
        <v>743.94342209000001</v>
      </c>
      <c r="G56" s="43">
        <v>649.42665617000011</v>
      </c>
      <c r="H56" s="43">
        <v>849.49909296999988</v>
      </c>
      <c r="I56" s="17">
        <f t="shared" si="9"/>
        <v>2242.8691712300001</v>
      </c>
      <c r="J56" s="43">
        <v>866.75588785000002</v>
      </c>
      <c r="K56" s="43">
        <v>743.85455374000003</v>
      </c>
      <c r="L56" s="43">
        <v>756.04787386999999</v>
      </c>
      <c r="M56" s="17">
        <f t="shared" si="10"/>
        <v>2366.6583154599998</v>
      </c>
      <c r="N56" s="43">
        <v>847.71837170000003</v>
      </c>
      <c r="O56" s="43">
        <v>738.28578979999998</v>
      </c>
      <c r="P56" s="43">
        <v>872.14400745</v>
      </c>
      <c r="Q56" s="17">
        <f t="shared" si="11"/>
        <v>2458.1481689500001</v>
      </c>
    </row>
    <row r="57" spans="1:17" s="23" customFormat="1" x14ac:dyDescent="0.2">
      <c r="A57" s="51" t="s">
        <v>31</v>
      </c>
      <c r="B57" s="12">
        <v>1436.1231250399999</v>
      </c>
      <c r="C57" s="12">
        <v>1568.0342384899998</v>
      </c>
      <c r="D57" s="12">
        <v>1967.5663217599999</v>
      </c>
      <c r="E57" s="17">
        <f t="shared" si="12"/>
        <v>4971.7236852899996</v>
      </c>
      <c r="F57" s="43">
        <v>2052.5844445500002</v>
      </c>
      <c r="G57" s="43">
        <v>1400.4765694499999</v>
      </c>
      <c r="H57" s="43">
        <v>1466.2304126900001</v>
      </c>
      <c r="I57" s="17">
        <f t="shared" si="9"/>
        <v>4919.2914266899998</v>
      </c>
      <c r="J57" s="43">
        <v>1149.9861995000001</v>
      </c>
      <c r="K57" s="43">
        <v>1562.84309512</v>
      </c>
      <c r="L57" s="43">
        <v>1377.4564070699998</v>
      </c>
      <c r="M57" s="17">
        <f t="shared" si="10"/>
        <v>4090.2857016899998</v>
      </c>
      <c r="N57" s="43">
        <v>1200.02106783</v>
      </c>
      <c r="O57" s="43">
        <v>1158.57464192</v>
      </c>
      <c r="P57" s="43">
        <v>1349.8423760599997</v>
      </c>
      <c r="Q57" s="17">
        <f t="shared" si="11"/>
        <v>3708.4380858099994</v>
      </c>
    </row>
    <row r="58" spans="1:17" s="23" customFormat="1" x14ac:dyDescent="0.2">
      <c r="A58" s="51" t="s">
        <v>32</v>
      </c>
      <c r="B58" s="12">
        <v>138.20950524</v>
      </c>
      <c r="C58" s="12">
        <v>195.41522284000001</v>
      </c>
      <c r="D58" s="12">
        <v>221.53769134000001</v>
      </c>
      <c r="E58" s="17">
        <f t="shared" si="12"/>
        <v>555.16241941999999</v>
      </c>
      <c r="F58" s="43">
        <v>167.05276890000002</v>
      </c>
      <c r="G58" s="43">
        <v>147.93577311000001</v>
      </c>
      <c r="H58" s="43">
        <v>195.99108150000001</v>
      </c>
      <c r="I58" s="17">
        <f t="shared" si="9"/>
        <v>510.97962351000007</v>
      </c>
      <c r="J58" s="43">
        <v>221.82825432999999</v>
      </c>
      <c r="K58" s="43">
        <v>201.45712225</v>
      </c>
      <c r="L58" s="43">
        <v>224.88941464999999</v>
      </c>
      <c r="M58" s="17">
        <f t="shared" si="10"/>
        <v>648.17479122999998</v>
      </c>
      <c r="N58" s="43">
        <v>193.32835830000002</v>
      </c>
      <c r="O58" s="43">
        <v>206.04561870000001</v>
      </c>
      <c r="P58" s="43">
        <v>227.22217624000001</v>
      </c>
      <c r="Q58" s="17">
        <f t="shared" si="11"/>
        <v>626.59615324000004</v>
      </c>
    </row>
    <row r="59" spans="1:17" s="23" customFormat="1" x14ac:dyDescent="0.2">
      <c r="A59" s="51" t="s">
        <v>33</v>
      </c>
      <c r="B59" s="12">
        <v>239.07395700000001</v>
      </c>
      <c r="C59" s="12">
        <v>397.60240413999998</v>
      </c>
      <c r="D59" s="12">
        <v>326.12982024000002</v>
      </c>
      <c r="E59" s="17">
        <f t="shared" si="12"/>
        <v>962.80618138</v>
      </c>
      <c r="F59" s="43">
        <v>588.1725533</v>
      </c>
      <c r="G59" s="43">
        <v>454.72447066000001</v>
      </c>
      <c r="H59" s="43">
        <v>300.17880354999994</v>
      </c>
      <c r="I59" s="17">
        <f t="shared" si="9"/>
        <v>1343.07582751</v>
      </c>
      <c r="J59" s="43">
        <v>222.01514918999999</v>
      </c>
      <c r="K59" s="43">
        <v>183.65156994</v>
      </c>
      <c r="L59" s="43">
        <v>239.55599399000002</v>
      </c>
      <c r="M59" s="17">
        <f t="shared" si="10"/>
        <v>645.22271311999998</v>
      </c>
      <c r="N59" s="43">
        <v>228.87387954000002</v>
      </c>
      <c r="O59" s="43">
        <v>134.60088156</v>
      </c>
      <c r="P59" s="43">
        <v>135.46607293</v>
      </c>
      <c r="Q59" s="17">
        <f t="shared" si="11"/>
        <v>498.94083403000002</v>
      </c>
    </row>
    <row r="60" spans="1:17" s="23" customFormat="1" x14ac:dyDescent="0.2">
      <c r="A60" s="24" t="s">
        <v>64</v>
      </c>
      <c r="B60" s="25">
        <f t="shared" ref="B60:Q60" si="13">SUM(B37:B59)</f>
        <v>56877.18282853</v>
      </c>
      <c r="C60" s="25">
        <f t="shared" si="13"/>
        <v>58939.05933280001</v>
      </c>
      <c r="D60" s="25">
        <f t="shared" si="13"/>
        <v>62656.673294444139</v>
      </c>
      <c r="E60" s="25">
        <f>SUM(E37:E59)</f>
        <v>178472.91545577414</v>
      </c>
      <c r="F60" s="25">
        <f t="shared" si="13"/>
        <v>69125.900633409998</v>
      </c>
      <c r="G60" s="25">
        <f t="shared" si="13"/>
        <v>61156.989846050004</v>
      </c>
      <c r="H60" s="25">
        <f t="shared" si="13"/>
        <v>67594.068180889997</v>
      </c>
      <c r="I60" s="25">
        <f t="shared" si="13"/>
        <v>197876.95866035001</v>
      </c>
      <c r="J60" s="25">
        <f t="shared" si="13"/>
        <v>64788.329639040014</v>
      </c>
      <c r="K60" s="25">
        <f t="shared" si="13"/>
        <v>54978.638725470002</v>
      </c>
      <c r="L60" s="25">
        <f t="shared" si="13"/>
        <v>66903.080055329978</v>
      </c>
      <c r="M60" s="25">
        <f t="shared" si="13"/>
        <v>186670.04841983999</v>
      </c>
      <c r="N60" s="25">
        <f t="shared" si="13"/>
        <v>58471.564697440001</v>
      </c>
      <c r="O60" s="25">
        <f t="shared" si="13"/>
        <v>58204.401310154244</v>
      </c>
      <c r="P60" s="25">
        <f t="shared" si="13"/>
        <v>65877.125139159994</v>
      </c>
      <c r="Q60" s="25">
        <f t="shared" si="13"/>
        <v>182553.09114675422</v>
      </c>
    </row>
    <row r="61" spans="1:17" s="23" customFormat="1" x14ac:dyDescent="0.2">
      <c r="A61" s="51" t="s">
        <v>80</v>
      </c>
      <c r="B61" s="12">
        <v>12818.823329999997</v>
      </c>
      <c r="C61" s="12">
        <v>12818.83940000001</v>
      </c>
      <c r="D61" s="12">
        <v>12818.083206964036</v>
      </c>
      <c r="E61" s="17">
        <f t="shared" si="12"/>
        <v>38455.745936964042</v>
      </c>
      <c r="F61" s="43">
        <v>12818.9</v>
      </c>
      <c r="G61" s="43">
        <v>12818.9</v>
      </c>
      <c r="H61" s="43">
        <v>12818.9</v>
      </c>
      <c r="I61" s="17">
        <f t="shared" si="9"/>
        <v>38456.699999999997</v>
      </c>
      <c r="J61" s="77"/>
      <c r="K61" s="77">
        <v>12818.9</v>
      </c>
      <c r="L61" s="77">
        <v>12818.9</v>
      </c>
      <c r="M61" s="17">
        <f>SUM(J61:L61)</f>
        <v>25637.8</v>
      </c>
      <c r="N61" s="77">
        <v>18012.7</v>
      </c>
      <c r="O61" s="43">
        <v>18011.009207160725</v>
      </c>
      <c r="P61" s="43">
        <v>18012.7</v>
      </c>
      <c r="Q61" s="17">
        <f>SUM(N61:P61)</f>
        <v>54036.40920716073</v>
      </c>
    </row>
    <row r="62" spans="1:17" s="23" customFormat="1" x14ac:dyDescent="0.2">
      <c r="A62" s="51" t="s">
        <v>230</v>
      </c>
      <c r="B62" s="12">
        <v>700</v>
      </c>
      <c r="C62" s="12">
        <v>700</v>
      </c>
      <c r="D62" s="12">
        <v>700</v>
      </c>
      <c r="E62" s="17">
        <f t="shared" si="12"/>
        <v>2100</v>
      </c>
      <c r="F62" s="43">
        <v>700</v>
      </c>
      <c r="G62" s="43">
        <v>700</v>
      </c>
      <c r="H62" s="43">
        <v>700</v>
      </c>
      <c r="I62" s="17">
        <f t="shared" si="9"/>
        <v>2100</v>
      </c>
      <c r="J62" s="77">
        <v>700</v>
      </c>
      <c r="K62" s="77">
        <v>700</v>
      </c>
      <c r="L62" s="77">
        <v>700</v>
      </c>
      <c r="M62" s="17">
        <f>SUM(J62:L62)</f>
        <v>2100</v>
      </c>
      <c r="N62" s="77">
        <v>700</v>
      </c>
      <c r="O62" s="43">
        <v>700</v>
      </c>
      <c r="P62" s="43">
        <v>700</v>
      </c>
      <c r="Q62" s="17">
        <f>SUM(N62:P62)</f>
        <v>2100</v>
      </c>
    </row>
    <row r="63" spans="1:17" s="23" customFormat="1" x14ac:dyDescent="0.2">
      <c r="A63" s="51" t="s">
        <v>86</v>
      </c>
      <c r="B63" s="12">
        <v>283.46390110000004</v>
      </c>
      <c r="C63" s="12">
        <v>642.71241725000004</v>
      </c>
      <c r="D63" s="12">
        <v>340.70583299000003</v>
      </c>
      <c r="E63" s="17">
        <f t="shared" si="12"/>
        <v>1266.8821513400001</v>
      </c>
      <c r="F63" s="43">
        <v>763.65035620000003</v>
      </c>
      <c r="G63" s="43">
        <v>1048.6984914099999</v>
      </c>
      <c r="H63" s="43">
        <v>530.93423825000002</v>
      </c>
      <c r="I63" s="17">
        <f t="shared" si="9"/>
        <v>2343.28308586</v>
      </c>
      <c r="J63" s="77">
        <v>841.53784015999997</v>
      </c>
      <c r="K63" s="77">
        <v>111.13042393000001</v>
      </c>
      <c r="L63" s="77">
        <v>609.68939060000002</v>
      </c>
      <c r="M63" s="17">
        <f>SUM(J63:L63)</f>
        <v>1562.3576546899999</v>
      </c>
      <c r="N63" s="77">
        <v>684.99454475000005</v>
      </c>
      <c r="O63" s="43">
        <v>853.76143663999994</v>
      </c>
      <c r="P63" s="43">
        <v>709.36664487999997</v>
      </c>
      <c r="Q63" s="17">
        <f>SUM(N63:P63)</f>
        <v>2248.1226262700002</v>
      </c>
    </row>
    <row r="64" spans="1:17" s="23" customFormat="1" x14ac:dyDescent="0.2">
      <c r="A64" s="24" t="s">
        <v>63</v>
      </c>
      <c r="B64" s="25">
        <f t="shared" ref="B64:Q64" si="14">B60-B61-B62+B63</f>
        <v>43641.823399630004</v>
      </c>
      <c r="C64" s="25">
        <f t="shared" si="14"/>
        <v>46062.932350049996</v>
      </c>
      <c r="D64" s="25">
        <f t="shared" si="14"/>
        <v>49479.295920470104</v>
      </c>
      <c r="E64" s="25">
        <f t="shared" si="14"/>
        <v>139184.0516701501</v>
      </c>
      <c r="F64" s="25">
        <f t="shared" si="14"/>
        <v>56370.650989609996</v>
      </c>
      <c r="G64" s="25">
        <f t="shared" si="14"/>
        <v>48686.788337460006</v>
      </c>
      <c r="H64" s="25">
        <f t="shared" si="14"/>
        <v>54606.102419139999</v>
      </c>
      <c r="I64" s="25">
        <f t="shared" si="14"/>
        <v>159663.54174620999</v>
      </c>
      <c r="J64" s="25">
        <f t="shared" si="14"/>
        <v>64929.867479200017</v>
      </c>
      <c r="K64" s="25">
        <f t="shared" si="14"/>
        <v>41570.869149400001</v>
      </c>
      <c r="L64" s="25">
        <f t="shared" si="14"/>
        <v>53993.869445929973</v>
      </c>
      <c r="M64" s="25">
        <f t="shared" si="14"/>
        <v>160494.60607452999</v>
      </c>
      <c r="N64" s="25">
        <f t="shared" si="14"/>
        <v>40443.859242190003</v>
      </c>
      <c r="O64" s="25">
        <f t="shared" si="14"/>
        <v>40347.153539633517</v>
      </c>
      <c r="P64" s="25">
        <f t="shared" si="14"/>
        <v>47873.791784039997</v>
      </c>
      <c r="Q64" s="25">
        <f t="shared" si="14"/>
        <v>128664.80456586348</v>
      </c>
    </row>
    <row r="65" spans="1:17" s="23" customFormat="1" ht="14.25" x14ac:dyDescent="0.2">
      <c r="A65" s="8" t="s">
        <v>61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1:17" x14ac:dyDescent="0.2">
      <c r="A66" s="5"/>
      <c r="F66" s="1"/>
      <c r="G66" s="1"/>
      <c r="H66" s="1"/>
      <c r="J66" s="1"/>
      <c r="K66" s="1"/>
      <c r="L66" s="1"/>
      <c r="N66" s="1"/>
      <c r="O66" s="1"/>
      <c r="P66" s="1"/>
    </row>
    <row r="67" spans="1:17" ht="15.75" x14ac:dyDescent="0.25">
      <c r="A67" s="7" t="s">
        <v>91</v>
      </c>
      <c r="B67" s="84" t="s">
        <v>76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</row>
    <row r="68" spans="1:17" x14ac:dyDescent="0.2">
      <c r="A68" s="105" t="s">
        <v>56</v>
      </c>
      <c r="B68" s="103" t="s">
        <v>239</v>
      </c>
      <c r="C68" s="103"/>
      <c r="D68" s="103"/>
      <c r="E68" s="103"/>
      <c r="F68" s="103" t="s">
        <v>240</v>
      </c>
      <c r="G68" s="103"/>
      <c r="H68" s="103"/>
      <c r="I68" s="103"/>
      <c r="J68" s="85" t="s">
        <v>243</v>
      </c>
      <c r="K68" s="85"/>
      <c r="L68" s="85"/>
      <c r="M68" s="85"/>
      <c r="N68" s="85" t="s">
        <v>244</v>
      </c>
      <c r="O68" s="85"/>
      <c r="P68" s="85"/>
      <c r="Q68" s="85"/>
    </row>
    <row r="69" spans="1:17" x14ac:dyDescent="0.2">
      <c r="A69" s="107"/>
      <c r="B69" s="37" t="s">
        <v>48</v>
      </c>
      <c r="C69" s="37" t="s">
        <v>50</v>
      </c>
      <c r="D69" s="37" t="s">
        <v>51</v>
      </c>
      <c r="E69" s="37" t="s">
        <v>65</v>
      </c>
      <c r="F69" s="37" t="s">
        <v>66</v>
      </c>
      <c r="G69" s="37" t="s">
        <v>67</v>
      </c>
      <c r="H69" s="37" t="s">
        <v>68</v>
      </c>
      <c r="I69" s="37" t="s">
        <v>65</v>
      </c>
      <c r="J69" s="37" t="s">
        <v>69</v>
      </c>
      <c r="K69" s="37" t="s">
        <v>70</v>
      </c>
      <c r="L69" s="37" t="s">
        <v>71</v>
      </c>
      <c r="M69" s="37" t="s">
        <v>65</v>
      </c>
      <c r="N69" s="2" t="s">
        <v>72</v>
      </c>
      <c r="O69" s="2" t="s">
        <v>73</v>
      </c>
      <c r="P69" s="2" t="s">
        <v>74</v>
      </c>
      <c r="Q69" s="2" t="s">
        <v>65</v>
      </c>
    </row>
    <row r="70" spans="1:17" x14ac:dyDescent="0.2">
      <c r="A70" s="51" t="s">
        <v>44</v>
      </c>
      <c r="B70" s="46">
        <v>272911.83075581002</v>
      </c>
      <c r="C70" s="69">
        <v>317702.36381516</v>
      </c>
      <c r="D70" s="12">
        <v>300880.81131621002</v>
      </c>
      <c r="E70" s="17">
        <f>SUM(B70:D70)</f>
        <v>891495.0058871801</v>
      </c>
      <c r="F70" s="43">
        <v>319340.96794100001</v>
      </c>
      <c r="G70" s="46">
        <v>291999.87318019994</v>
      </c>
      <c r="H70" s="43">
        <v>307315.68964043999</v>
      </c>
      <c r="I70" s="17">
        <f t="shared" ref="I70:I91" si="15">SUM(F70:H70)</f>
        <v>918656.53076164005</v>
      </c>
      <c r="J70" s="43">
        <v>290321.80386235996</v>
      </c>
      <c r="K70" s="46">
        <v>268159.4987155</v>
      </c>
      <c r="L70" s="43">
        <v>298297.72711530997</v>
      </c>
      <c r="M70" s="17">
        <f t="shared" ref="M70:M91" si="16">SUM(J70:L70)</f>
        <v>856779.02969316998</v>
      </c>
      <c r="N70" s="40">
        <v>273727.31325154996</v>
      </c>
      <c r="O70" s="46">
        <v>332915.08395205002</v>
      </c>
      <c r="P70" s="43">
        <v>346188.36506327003</v>
      </c>
      <c r="Q70" s="17">
        <f t="shared" ref="Q70:Q91" si="17">SUM(N70:P70)</f>
        <v>952830.76226687012</v>
      </c>
    </row>
    <row r="71" spans="1:17" s="23" customFormat="1" x14ac:dyDescent="0.2">
      <c r="A71" s="51" t="s">
        <v>45</v>
      </c>
      <c r="B71" s="46">
        <v>11060.972787520001</v>
      </c>
      <c r="C71" s="69">
        <v>10220.270514029999</v>
      </c>
      <c r="D71" s="12">
        <v>9914.5338731000011</v>
      </c>
      <c r="E71" s="17">
        <f t="shared" ref="E71:E96" si="18">SUM(B71:D71)</f>
        <v>31195.77717465</v>
      </c>
      <c r="F71" s="43">
        <v>10323.285909210001</v>
      </c>
      <c r="G71" s="46">
        <v>9329.5759409799994</v>
      </c>
      <c r="H71" s="43">
        <v>9470.7901651299999</v>
      </c>
      <c r="I71" s="17">
        <f t="shared" si="15"/>
        <v>29123.652015319996</v>
      </c>
      <c r="J71" s="43">
        <v>8538.5617817899983</v>
      </c>
      <c r="K71" s="46">
        <v>8941.7058198799987</v>
      </c>
      <c r="L71" s="43">
        <v>10070.470496009999</v>
      </c>
      <c r="M71" s="17">
        <f t="shared" si="16"/>
        <v>27550.738097679998</v>
      </c>
      <c r="N71" s="40">
        <v>13078.866608780001</v>
      </c>
      <c r="O71" s="46">
        <v>12410.895167750001</v>
      </c>
      <c r="P71" s="43">
        <v>14054.534182700001</v>
      </c>
      <c r="Q71" s="17">
        <f t="shared" si="17"/>
        <v>39544.295959230003</v>
      </c>
    </row>
    <row r="72" spans="1:17" s="23" customFormat="1" x14ac:dyDescent="0.2">
      <c r="A72" s="51" t="s">
        <v>14</v>
      </c>
      <c r="B72" s="46">
        <v>4770.2482147999999</v>
      </c>
      <c r="C72" s="69">
        <v>6218.6664093999998</v>
      </c>
      <c r="D72" s="12">
        <v>5045.5310034000004</v>
      </c>
      <c r="E72" s="17">
        <f t="shared" si="18"/>
        <v>16034.445627599998</v>
      </c>
      <c r="F72" s="43">
        <v>8591.4422804999995</v>
      </c>
      <c r="G72" s="46">
        <v>5816.2388445100005</v>
      </c>
      <c r="H72" s="43">
        <v>7348.6676001099995</v>
      </c>
      <c r="I72" s="17">
        <f t="shared" si="15"/>
        <v>21756.348725119999</v>
      </c>
      <c r="J72" s="43">
        <v>4378.7328586200001</v>
      </c>
      <c r="K72" s="46">
        <v>5026.0496690600003</v>
      </c>
      <c r="L72" s="43">
        <v>6040.5680306499999</v>
      </c>
      <c r="M72" s="17">
        <f t="shared" si="16"/>
        <v>15445.350558329999</v>
      </c>
      <c r="N72" s="40">
        <v>4617.2453811399992</v>
      </c>
      <c r="O72" s="46">
        <v>4703.0963860100001</v>
      </c>
      <c r="P72" s="43">
        <v>6339.9208781499992</v>
      </c>
      <c r="Q72" s="17">
        <f t="shared" si="17"/>
        <v>15660.262645299998</v>
      </c>
    </row>
    <row r="73" spans="1:17" s="23" customFormat="1" x14ac:dyDescent="0.2">
      <c r="A73" s="51" t="s">
        <v>15</v>
      </c>
      <c r="B73" s="46">
        <v>135.74068803720002</v>
      </c>
      <c r="C73" s="69">
        <v>270.61871846539998</v>
      </c>
      <c r="D73" s="12">
        <v>229.66194027</v>
      </c>
      <c r="E73" s="17">
        <f t="shared" si="18"/>
        <v>636.02134677260005</v>
      </c>
      <c r="F73" s="43">
        <v>185.54610686000001</v>
      </c>
      <c r="G73" s="46">
        <v>253.22773072999999</v>
      </c>
      <c r="H73" s="43">
        <v>209.55647807999998</v>
      </c>
      <c r="I73" s="17">
        <f t="shared" si="15"/>
        <v>648.33031566999989</v>
      </c>
      <c r="J73" s="43">
        <v>170.127779</v>
      </c>
      <c r="K73" s="46">
        <v>142.47652983</v>
      </c>
      <c r="L73" s="43">
        <v>97.080212459999998</v>
      </c>
      <c r="M73" s="17">
        <f t="shared" si="16"/>
        <v>409.68452129000002</v>
      </c>
      <c r="N73" s="40">
        <v>28.496232249999998</v>
      </c>
      <c r="O73" s="46">
        <v>65.361477571199998</v>
      </c>
      <c r="P73" s="43">
        <v>77.469908550000014</v>
      </c>
      <c r="Q73" s="17">
        <f t="shared" si="17"/>
        <v>171.3276183712</v>
      </c>
    </row>
    <row r="74" spans="1:17" s="23" customFormat="1" x14ac:dyDescent="0.2">
      <c r="A74" s="51" t="s">
        <v>16</v>
      </c>
      <c r="B74" s="46">
        <v>2.7860399999999998</v>
      </c>
      <c r="C74" s="69">
        <v>3.0443319999999998</v>
      </c>
      <c r="D74" s="12">
        <v>18.957198999999999</v>
      </c>
      <c r="E74" s="17">
        <f t="shared" si="18"/>
        <v>24.787571</v>
      </c>
      <c r="F74" s="43">
        <v>4.3521260000000002</v>
      </c>
      <c r="G74" s="46">
        <v>13.8695945</v>
      </c>
      <c r="H74" s="43">
        <v>11.628535100000002</v>
      </c>
      <c r="I74" s="17">
        <f t="shared" si="15"/>
        <v>29.850255600000004</v>
      </c>
      <c r="J74" s="43">
        <v>1.1406849999999999</v>
      </c>
      <c r="K74" s="46">
        <v>4.4213250000000004</v>
      </c>
      <c r="L74" s="43">
        <v>7.6346090000000002</v>
      </c>
      <c r="M74" s="17">
        <f t="shared" si="16"/>
        <v>13.196619000000002</v>
      </c>
      <c r="N74" s="40">
        <v>2.6834588199999998</v>
      </c>
      <c r="O74" s="46">
        <v>2.1505130000000001</v>
      </c>
      <c r="P74" s="43">
        <v>4.1366930000000002</v>
      </c>
      <c r="Q74" s="17">
        <f t="shared" si="17"/>
        <v>8.9706648199999997</v>
      </c>
    </row>
    <row r="75" spans="1:17" s="23" customFormat="1" x14ac:dyDescent="0.2">
      <c r="A75" s="51" t="s">
        <v>17</v>
      </c>
      <c r="B75" s="46">
        <v>31.077300380000004</v>
      </c>
      <c r="C75" s="69">
        <v>6.7833726999999993</v>
      </c>
      <c r="D75" s="12">
        <v>69.947929500000001</v>
      </c>
      <c r="E75" s="17">
        <f t="shared" si="18"/>
        <v>107.80860258000001</v>
      </c>
      <c r="F75" s="43">
        <v>8.3123813000000002</v>
      </c>
      <c r="G75" s="46">
        <v>10.2909401</v>
      </c>
      <c r="H75" s="43">
        <v>16.792745100000001</v>
      </c>
      <c r="I75" s="17">
        <f t="shared" si="15"/>
        <v>35.396066500000003</v>
      </c>
      <c r="J75" s="43">
        <v>14.05943759</v>
      </c>
      <c r="K75" s="46">
        <v>13.562945220000001</v>
      </c>
      <c r="L75" s="43">
        <v>18.449877149999999</v>
      </c>
      <c r="M75" s="17">
        <f t="shared" si="16"/>
        <v>46.072259959999997</v>
      </c>
      <c r="N75" s="40">
        <v>15.3160398</v>
      </c>
      <c r="O75" s="46">
        <v>10.896284849999999</v>
      </c>
      <c r="P75" s="43">
        <v>19.138130050000001</v>
      </c>
      <c r="Q75" s="17">
        <f t="shared" si="17"/>
        <v>45.3504547</v>
      </c>
    </row>
    <row r="76" spans="1:17" s="23" customFormat="1" x14ac:dyDescent="0.2">
      <c r="A76" s="51" t="s">
        <v>18</v>
      </c>
      <c r="B76" s="46">
        <v>1340.0379944499998</v>
      </c>
      <c r="C76" s="69">
        <v>1919.8872459999998</v>
      </c>
      <c r="D76" s="12">
        <v>1409.3731806599999</v>
      </c>
      <c r="E76" s="17">
        <f t="shared" si="18"/>
        <v>4669.2984211099993</v>
      </c>
      <c r="F76" s="43">
        <v>1829.6080255599998</v>
      </c>
      <c r="G76" s="46">
        <v>1105.9853276899998</v>
      </c>
      <c r="H76" s="43">
        <v>1076.8103961899999</v>
      </c>
      <c r="I76" s="17">
        <f t="shared" si="15"/>
        <v>4012.403749439999</v>
      </c>
      <c r="J76" s="43">
        <v>989.8132520700002</v>
      </c>
      <c r="K76" s="46">
        <v>1021.0108715299999</v>
      </c>
      <c r="L76" s="43">
        <v>1365.1331133599999</v>
      </c>
      <c r="M76" s="17">
        <f t="shared" si="16"/>
        <v>3375.95723696</v>
      </c>
      <c r="N76" s="40">
        <v>1226.7128234200002</v>
      </c>
      <c r="O76" s="46">
        <v>943.35892801</v>
      </c>
      <c r="P76" s="43">
        <v>1315.9860272900003</v>
      </c>
      <c r="Q76" s="17">
        <f t="shared" si="17"/>
        <v>3486.0577787200009</v>
      </c>
    </row>
    <row r="77" spans="1:17" s="23" customFormat="1" x14ac:dyDescent="0.2">
      <c r="A77" s="51" t="s">
        <v>19</v>
      </c>
      <c r="B77" s="46">
        <v>94.913076200000006</v>
      </c>
      <c r="C77" s="69">
        <v>32.820391999999998</v>
      </c>
      <c r="D77" s="12">
        <v>26.534365699999999</v>
      </c>
      <c r="E77" s="17">
        <f t="shared" si="18"/>
        <v>154.2678339</v>
      </c>
      <c r="F77" s="43">
        <v>273.07542565</v>
      </c>
      <c r="G77" s="46">
        <v>164.982497</v>
      </c>
      <c r="H77" s="43">
        <v>54.34688311</v>
      </c>
      <c r="I77" s="17">
        <f t="shared" si="15"/>
        <v>492.40480576000004</v>
      </c>
      <c r="J77" s="43">
        <v>142.64175499999999</v>
      </c>
      <c r="K77" s="46">
        <v>206.47306410000002</v>
      </c>
      <c r="L77" s="43">
        <v>89.132355700000005</v>
      </c>
      <c r="M77" s="17">
        <f t="shared" si="16"/>
        <v>438.24717479999998</v>
      </c>
      <c r="N77" s="40">
        <v>67.70712979999999</v>
      </c>
      <c r="O77" s="46">
        <v>31.129460549999997</v>
      </c>
      <c r="P77" s="43">
        <v>265.32513269999998</v>
      </c>
      <c r="Q77" s="17">
        <f t="shared" si="17"/>
        <v>364.16172304999998</v>
      </c>
    </row>
    <row r="78" spans="1:17" s="23" customFormat="1" x14ac:dyDescent="0.2">
      <c r="A78" s="51" t="s">
        <v>20</v>
      </c>
      <c r="B78" s="46">
        <v>4335.80778801</v>
      </c>
      <c r="C78" s="69">
        <v>5782.2126172600001</v>
      </c>
      <c r="D78" s="12">
        <v>4594.5016843500007</v>
      </c>
      <c r="E78" s="17">
        <f t="shared" si="18"/>
        <v>14712.522089620001</v>
      </c>
      <c r="F78" s="43">
        <v>5593.2444714299991</v>
      </c>
      <c r="G78" s="46">
        <v>5532.9993129699997</v>
      </c>
      <c r="H78" s="43">
        <v>5375.1508247600004</v>
      </c>
      <c r="I78" s="17">
        <f t="shared" si="15"/>
        <v>16501.394609159997</v>
      </c>
      <c r="J78" s="43">
        <v>5116.46805399</v>
      </c>
      <c r="K78" s="46">
        <v>3738.9634367600001</v>
      </c>
      <c r="L78" s="43">
        <v>4536.1805006200002</v>
      </c>
      <c r="M78" s="17">
        <f t="shared" si="16"/>
        <v>13391.611991370002</v>
      </c>
      <c r="N78" s="40">
        <v>4072.3395536099997</v>
      </c>
      <c r="O78" s="46">
        <v>4452.1859440400012</v>
      </c>
      <c r="P78" s="43">
        <v>4734.7053690700004</v>
      </c>
      <c r="Q78" s="17">
        <f t="shared" si="17"/>
        <v>13259.230866720001</v>
      </c>
    </row>
    <row r="79" spans="1:17" s="23" customFormat="1" x14ac:dyDescent="0.2">
      <c r="A79" s="51" t="s">
        <v>21</v>
      </c>
      <c r="B79" s="46">
        <v>2.3833060000000001</v>
      </c>
      <c r="C79" s="69">
        <v>0.47499999999999998</v>
      </c>
      <c r="D79" s="12">
        <v>3.3250000000000002</v>
      </c>
      <c r="E79" s="17">
        <f t="shared" si="18"/>
        <v>6.183306</v>
      </c>
      <c r="F79" s="43">
        <v>0</v>
      </c>
      <c r="G79" s="46">
        <v>2.2385999999999999</v>
      </c>
      <c r="H79" s="43">
        <v>6.9936499999999997</v>
      </c>
      <c r="I79" s="17">
        <f t="shared" si="15"/>
        <v>9.2322500000000005</v>
      </c>
      <c r="J79" s="43">
        <v>8.5334999999999994E-2</v>
      </c>
      <c r="K79" s="46">
        <v>4.0810979999999999</v>
      </c>
      <c r="L79" s="43">
        <v>0.22</v>
      </c>
      <c r="M79" s="17">
        <f t="shared" si="16"/>
        <v>4.3864329999999994</v>
      </c>
      <c r="N79" s="40">
        <v>3.6864599999999998</v>
      </c>
      <c r="O79" s="46">
        <v>9.4069249999999993</v>
      </c>
      <c r="P79" s="43">
        <v>4.6608599999999996</v>
      </c>
      <c r="Q79" s="17">
        <f t="shared" si="17"/>
        <v>17.754244999999997</v>
      </c>
    </row>
    <row r="80" spans="1:17" s="23" customFormat="1" x14ac:dyDescent="0.2">
      <c r="A80" s="51" t="s">
        <v>22</v>
      </c>
      <c r="B80" s="46">
        <v>4143.1922150700002</v>
      </c>
      <c r="C80" s="69">
        <v>4507.9379031440003</v>
      </c>
      <c r="D80" s="12">
        <v>4400.6674616499995</v>
      </c>
      <c r="E80" s="17">
        <f t="shared" si="18"/>
        <v>13051.797579864</v>
      </c>
      <c r="F80" s="43">
        <v>6690.3274013</v>
      </c>
      <c r="G80" s="46">
        <v>5344.4727464999996</v>
      </c>
      <c r="H80" s="43">
        <v>4277.3148222399996</v>
      </c>
      <c r="I80" s="17">
        <f t="shared" si="15"/>
        <v>16312.11497004</v>
      </c>
      <c r="J80" s="43">
        <v>5523.7409518699997</v>
      </c>
      <c r="K80" s="46">
        <v>6065.9774958500002</v>
      </c>
      <c r="L80" s="43">
        <v>4571.3804146899993</v>
      </c>
      <c r="M80" s="17">
        <f t="shared" si="16"/>
        <v>16161.098862409999</v>
      </c>
      <c r="N80" s="40">
        <v>4843.9934449085022</v>
      </c>
      <c r="O80" s="46">
        <v>6049.8002560300001</v>
      </c>
      <c r="P80" s="43">
        <v>4854.2818306400004</v>
      </c>
      <c r="Q80" s="17">
        <f t="shared" si="17"/>
        <v>15748.075531578503</v>
      </c>
    </row>
    <row r="81" spans="1:17" s="23" customFormat="1" x14ac:dyDescent="0.2">
      <c r="A81" s="51" t="s">
        <v>23</v>
      </c>
      <c r="B81" s="46">
        <v>3112.0182454799997</v>
      </c>
      <c r="C81" s="69">
        <v>3155.33126713</v>
      </c>
      <c r="D81" s="12">
        <v>3237.2433989700003</v>
      </c>
      <c r="E81" s="17">
        <f t="shared" si="18"/>
        <v>9504.5929115799991</v>
      </c>
      <c r="F81" s="43">
        <v>6210.3214879099996</v>
      </c>
      <c r="G81" s="46">
        <v>3608.9196309099998</v>
      </c>
      <c r="H81" s="43">
        <v>3434.3144377500003</v>
      </c>
      <c r="I81" s="17">
        <f t="shared" si="15"/>
        <v>13253.555556569998</v>
      </c>
      <c r="J81" s="43">
        <v>2523.8708579600002</v>
      </c>
      <c r="K81" s="46">
        <v>2759.9081269000003</v>
      </c>
      <c r="L81" s="43">
        <v>2741.4105814299996</v>
      </c>
      <c r="M81" s="17">
        <f t="shared" si="16"/>
        <v>8025.1895662900006</v>
      </c>
      <c r="N81" s="40">
        <v>4444.9980061500009</v>
      </c>
      <c r="O81" s="46">
        <v>8293.5554719499996</v>
      </c>
      <c r="P81" s="43">
        <v>2930.2743985099996</v>
      </c>
      <c r="Q81" s="17">
        <f t="shared" si="17"/>
        <v>15668.827876610001</v>
      </c>
    </row>
    <row r="82" spans="1:17" s="23" customFormat="1" x14ac:dyDescent="0.2">
      <c r="A82" s="51" t="s">
        <v>24</v>
      </c>
      <c r="B82" s="46">
        <v>109.36453284999999</v>
      </c>
      <c r="C82" s="69">
        <v>0</v>
      </c>
      <c r="D82" s="12">
        <v>84.527575999999996</v>
      </c>
      <c r="E82" s="17">
        <f t="shared" si="18"/>
        <v>193.89210885</v>
      </c>
      <c r="F82" s="43">
        <v>37.912259079999998</v>
      </c>
      <c r="G82" s="46">
        <v>18.554258000000001</v>
      </c>
      <c r="H82" s="43">
        <v>21.989723000000001</v>
      </c>
      <c r="I82" s="17">
        <f t="shared" si="15"/>
        <v>78.456240080000001</v>
      </c>
      <c r="J82" s="43">
        <v>39.971589899999998</v>
      </c>
      <c r="K82" s="46">
        <v>14.465879900000001</v>
      </c>
      <c r="L82" s="43">
        <v>49.779882000000001</v>
      </c>
      <c r="M82" s="17">
        <f t="shared" si="16"/>
        <v>104.2173518</v>
      </c>
      <c r="N82" s="40">
        <v>43.255741399999998</v>
      </c>
      <c r="O82" s="46">
        <v>98.002055999999996</v>
      </c>
      <c r="P82" s="43">
        <v>141.55100385</v>
      </c>
      <c r="Q82" s="17">
        <f t="shared" si="17"/>
        <v>282.80880124999999</v>
      </c>
    </row>
    <row r="83" spans="1:17" s="23" customFormat="1" x14ac:dyDescent="0.2">
      <c r="A83" s="51" t="s">
        <v>25</v>
      </c>
      <c r="B83" s="46">
        <v>1002.70806925</v>
      </c>
      <c r="C83" s="69">
        <v>1102.3333665299999</v>
      </c>
      <c r="D83" s="12">
        <v>1154.4219016999998</v>
      </c>
      <c r="E83" s="17">
        <f t="shared" si="18"/>
        <v>3259.4633374799996</v>
      </c>
      <c r="F83" s="43">
        <v>1311.9667244099999</v>
      </c>
      <c r="G83" s="46">
        <v>7182.10576296</v>
      </c>
      <c r="H83" s="43">
        <v>6656.9004227699998</v>
      </c>
      <c r="I83" s="17">
        <f t="shared" si="15"/>
        <v>15150.972910140001</v>
      </c>
      <c r="J83" s="43">
        <v>8356.2216864900001</v>
      </c>
      <c r="K83" s="46">
        <v>6421.8861456299992</v>
      </c>
      <c r="L83" s="43">
        <v>681.32808845999989</v>
      </c>
      <c r="M83" s="17">
        <f t="shared" si="16"/>
        <v>15459.435920579999</v>
      </c>
      <c r="N83" s="40">
        <v>103.12024853310001</v>
      </c>
      <c r="O83" s="46">
        <v>230.99058731</v>
      </c>
      <c r="P83" s="43">
        <v>298.79715262000002</v>
      </c>
      <c r="Q83" s="17">
        <f t="shared" si="17"/>
        <v>632.90798846310008</v>
      </c>
    </row>
    <row r="84" spans="1:17" s="23" customFormat="1" x14ac:dyDescent="0.2">
      <c r="A84" s="51" t="s">
        <v>26</v>
      </c>
      <c r="B84" s="46">
        <v>1871.1175473199994</v>
      </c>
      <c r="C84" s="69">
        <v>3608.4459703000002</v>
      </c>
      <c r="D84" s="12">
        <v>2910.8621110099994</v>
      </c>
      <c r="E84" s="17">
        <f t="shared" si="18"/>
        <v>8390.4256286299988</v>
      </c>
      <c r="F84" s="43">
        <v>2898.4931836500004</v>
      </c>
      <c r="G84" s="46">
        <v>2595.2076464199999</v>
      </c>
      <c r="H84" s="43">
        <v>2898.3241496600003</v>
      </c>
      <c r="I84" s="17">
        <f t="shared" si="15"/>
        <v>8392.0249797300003</v>
      </c>
      <c r="J84" s="43">
        <v>4630.7395465499994</v>
      </c>
      <c r="K84" s="46">
        <v>3389.3514727400002</v>
      </c>
      <c r="L84" s="43">
        <v>3867.6996865800006</v>
      </c>
      <c r="M84" s="17">
        <f t="shared" si="16"/>
        <v>11887.79070587</v>
      </c>
      <c r="N84" s="40">
        <v>3119.1210780199995</v>
      </c>
      <c r="O84" s="46">
        <v>3572.8622368390015</v>
      </c>
      <c r="P84" s="43">
        <v>3613.83653473</v>
      </c>
      <c r="Q84" s="17">
        <f t="shared" si="17"/>
        <v>10305.819849589001</v>
      </c>
    </row>
    <row r="85" spans="1:17" s="23" customFormat="1" x14ac:dyDescent="0.2">
      <c r="A85" s="58" t="s">
        <v>27</v>
      </c>
      <c r="B85" s="46">
        <v>1.2510931999999999</v>
      </c>
      <c r="C85" s="88">
        <v>1.11734859</v>
      </c>
      <c r="D85" s="59">
        <v>3.6566559999999999</v>
      </c>
      <c r="E85" s="17">
        <f t="shared" si="18"/>
        <v>6.0250977900000002</v>
      </c>
      <c r="F85" s="48">
        <v>3.36784705</v>
      </c>
      <c r="G85" s="47">
        <v>2.6276309500000004</v>
      </c>
      <c r="H85" s="48">
        <v>23.967908860000001</v>
      </c>
      <c r="I85" s="17">
        <f t="shared" si="15"/>
        <v>29.96338686</v>
      </c>
      <c r="J85" s="48">
        <v>7.1748181999999989</v>
      </c>
      <c r="K85" s="47">
        <v>33.880491999999997</v>
      </c>
      <c r="L85" s="48">
        <v>6.6633360999999995</v>
      </c>
      <c r="M85" s="17">
        <f t="shared" si="16"/>
        <v>47.718646299999996</v>
      </c>
      <c r="N85" s="41">
        <v>0</v>
      </c>
      <c r="O85" s="47">
        <v>1.4648319999999999</v>
      </c>
      <c r="P85" s="48">
        <v>3.8397158999999998</v>
      </c>
      <c r="Q85" s="17">
        <f t="shared" si="17"/>
        <v>5.3045478999999993</v>
      </c>
    </row>
    <row r="86" spans="1:17" s="23" customFormat="1" x14ac:dyDescent="0.2">
      <c r="A86" s="51" t="s">
        <v>28</v>
      </c>
      <c r="B86" s="46">
        <v>4.4256665000000002</v>
      </c>
      <c r="C86" s="69">
        <v>9.1399480000000004</v>
      </c>
      <c r="D86" s="12">
        <v>5.3416220000000001</v>
      </c>
      <c r="E86" s="17">
        <f t="shared" si="18"/>
        <v>18.9072365</v>
      </c>
      <c r="F86" s="43">
        <v>667.45337199999994</v>
      </c>
      <c r="G86" s="46">
        <v>6.6573661500000005</v>
      </c>
      <c r="H86" s="43">
        <v>22.588370920000003</v>
      </c>
      <c r="I86" s="17">
        <f t="shared" si="15"/>
        <v>696.69910906999996</v>
      </c>
      <c r="J86" s="43">
        <v>41.187102979999999</v>
      </c>
      <c r="K86" s="46">
        <v>8.9473348799999997</v>
      </c>
      <c r="L86" s="43">
        <v>15.15854923</v>
      </c>
      <c r="M86" s="17">
        <f t="shared" si="16"/>
        <v>65.292987089999997</v>
      </c>
      <c r="N86" s="40">
        <v>27.170047740000001</v>
      </c>
      <c r="O86" s="46">
        <v>7.5188832899999998</v>
      </c>
      <c r="P86" s="43">
        <v>200.60708080000001</v>
      </c>
      <c r="Q86" s="17">
        <f t="shared" si="17"/>
        <v>235.29601183</v>
      </c>
    </row>
    <row r="87" spans="1:17" s="23" customFormat="1" x14ac:dyDescent="0.2">
      <c r="A87" s="51" t="s">
        <v>29</v>
      </c>
      <c r="B87" s="46">
        <v>0.25205</v>
      </c>
      <c r="C87" s="69">
        <v>11.5310433</v>
      </c>
      <c r="D87" s="12">
        <v>0</v>
      </c>
      <c r="E87" s="17">
        <f t="shared" si="18"/>
        <v>11.783093300000001</v>
      </c>
      <c r="F87" s="43">
        <v>2.530951</v>
      </c>
      <c r="G87" s="46">
        <v>4.5965749999999996</v>
      </c>
      <c r="H87" s="43">
        <v>1.7000000000000001E-2</v>
      </c>
      <c r="I87" s="17">
        <f t="shared" si="15"/>
        <v>7.1445259999999999</v>
      </c>
      <c r="J87" s="43">
        <v>3.5999999999999997E-2</v>
      </c>
      <c r="K87" s="46">
        <v>11.052759999999999</v>
      </c>
      <c r="L87" s="43">
        <v>5.3999999999999999E-2</v>
      </c>
      <c r="M87" s="17">
        <f t="shared" si="16"/>
        <v>11.142759999999999</v>
      </c>
      <c r="N87" s="40">
        <v>11.156912699999999</v>
      </c>
      <c r="O87" s="46">
        <v>6.5000000000000002E-2</v>
      </c>
      <c r="P87" s="43">
        <v>0.80359999999999998</v>
      </c>
      <c r="Q87" s="17">
        <f t="shared" si="17"/>
        <v>12.025512699999998</v>
      </c>
    </row>
    <row r="88" spans="1:17" s="23" customFormat="1" x14ac:dyDescent="0.2">
      <c r="A88" s="51" t="s">
        <v>30</v>
      </c>
      <c r="B88" s="46">
        <v>0</v>
      </c>
      <c r="C88" s="69">
        <v>7.0000000000000007E-2</v>
      </c>
      <c r="D88" s="12">
        <v>0.5886072</v>
      </c>
      <c r="E88" s="17">
        <f t="shared" si="18"/>
        <v>0.65860720000000006</v>
      </c>
      <c r="F88" s="43">
        <v>7.0000000000000007E-2</v>
      </c>
      <c r="G88" s="46">
        <v>0.14000000000000001</v>
      </c>
      <c r="H88" s="43">
        <v>0</v>
      </c>
      <c r="I88" s="17">
        <f t="shared" si="15"/>
        <v>0.21000000000000002</v>
      </c>
      <c r="J88" s="43">
        <v>0.84837069999999992</v>
      </c>
      <c r="K88" s="46">
        <v>0.28211821000000004</v>
      </c>
      <c r="L88" s="43">
        <v>13.30124</v>
      </c>
      <c r="M88" s="17">
        <f t="shared" si="16"/>
        <v>14.43172891</v>
      </c>
      <c r="N88" s="40">
        <v>7.0000000000000007E-2</v>
      </c>
      <c r="O88" s="46">
        <v>3.89206E-2</v>
      </c>
      <c r="P88" s="43">
        <v>0.18372589</v>
      </c>
      <c r="Q88" s="17">
        <f t="shared" si="17"/>
        <v>0.29264648999999998</v>
      </c>
    </row>
    <row r="89" spans="1:17" s="23" customFormat="1" x14ac:dyDescent="0.2">
      <c r="A89" s="51" t="s">
        <v>31</v>
      </c>
      <c r="B89" s="46">
        <v>4895.2163111</v>
      </c>
      <c r="C89" s="69">
        <v>5161.5068785000003</v>
      </c>
      <c r="D89" s="12">
        <v>5984.4231274399999</v>
      </c>
      <c r="E89" s="17">
        <f t="shared" si="18"/>
        <v>16041.146317040002</v>
      </c>
      <c r="F89" s="43">
        <v>4709.9022638999995</v>
      </c>
      <c r="G89" s="46">
        <v>4068.6247547100002</v>
      </c>
      <c r="H89" s="43">
        <v>8789.0267216400007</v>
      </c>
      <c r="I89" s="17">
        <f t="shared" si="15"/>
        <v>17567.553740249998</v>
      </c>
      <c r="J89" s="43">
        <v>6762.4072600899999</v>
      </c>
      <c r="K89" s="46">
        <v>3869.0958853899997</v>
      </c>
      <c r="L89" s="43">
        <v>5023.81557213</v>
      </c>
      <c r="M89" s="17">
        <f t="shared" si="16"/>
        <v>15655.31871761</v>
      </c>
      <c r="N89" s="40">
        <v>4933.8777374700003</v>
      </c>
      <c r="O89" s="46">
        <v>3039.2924177799996</v>
      </c>
      <c r="P89" s="43">
        <v>4676.6801383599995</v>
      </c>
      <c r="Q89" s="17">
        <f t="shared" si="17"/>
        <v>12649.850293609999</v>
      </c>
    </row>
    <row r="90" spans="1:17" s="23" customFormat="1" x14ac:dyDescent="0.2">
      <c r="A90" s="51" t="s">
        <v>32</v>
      </c>
      <c r="B90" s="46">
        <v>2.9269451499999999</v>
      </c>
      <c r="C90" s="69">
        <v>2.2082887499999999</v>
      </c>
      <c r="D90" s="12">
        <v>2.6638484299999998</v>
      </c>
      <c r="E90" s="17">
        <f t="shared" si="18"/>
        <v>7.7990823299999992</v>
      </c>
      <c r="F90" s="43">
        <v>4.5000752500000001</v>
      </c>
      <c r="G90" s="46">
        <v>7.3227105000000003</v>
      </c>
      <c r="H90" s="43">
        <v>2.65107341</v>
      </c>
      <c r="I90" s="17">
        <f t="shared" si="15"/>
        <v>14.473859160000002</v>
      </c>
      <c r="J90" s="43">
        <v>2.1562712500000001</v>
      </c>
      <c r="K90" s="46">
        <v>1.360341</v>
      </c>
      <c r="L90" s="43">
        <v>73.132063500000001</v>
      </c>
      <c r="M90" s="17">
        <f t="shared" si="16"/>
        <v>76.648675749999995</v>
      </c>
      <c r="N90" s="40">
        <v>6.3193644999999998</v>
      </c>
      <c r="O90" s="46">
        <v>3.5597034999999999</v>
      </c>
      <c r="P90" s="43">
        <v>271.63843442000001</v>
      </c>
      <c r="Q90" s="17">
        <f t="shared" si="17"/>
        <v>281.51750242000003</v>
      </c>
    </row>
    <row r="91" spans="1:17" s="23" customFormat="1" x14ac:dyDescent="0.2">
      <c r="A91" s="51" t="s">
        <v>33</v>
      </c>
      <c r="B91" s="46">
        <v>0</v>
      </c>
      <c r="C91" s="69">
        <v>0</v>
      </c>
      <c r="D91" s="12">
        <v>0</v>
      </c>
      <c r="E91" s="17">
        <f t="shared" si="18"/>
        <v>0</v>
      </c>
      <c r="F91" s="43">
        <v>0</v>
      </c>
      <c r="G91" s="46">
        <v>0</v>
      </c>
      <c r="H91" s="43">
        <v>0</v>
      </c>
      <c r="I91" s="17">
        <f t="shared" si="15"/>
        <v>0</v>
      </c>
      <c r="J91" s="43">
        <v>0</v>
      </c>
      <c r="K91" s="46">
        <v>0</v>
      </c>
      <c r="L91" s="43">
        <v>0</v>
      </c>
      <c r="M91" s="17">
        <f t="shared" si="16"/>
        <v>0</v>
      </c>
      <c r="N91" s="40">
        <v>0</v>
      </c>
      <c r="O91" s="46">
        <v>0</v>
      </c>
      <c r="P91" s="43">
        <v>0</v>
      </c>
      <c r="Q91" s="17">
        <f t="shared" si="17"/>
        <v>0</v>
      </c>
    </row>
    <row r="92" spans="1:17" s="23" customFormat="1" x14ac:dyDescent="0.2">
      <c r="A92" s="24" t="s">
        <v>64</v>
      </c>
      <c r="B92" s="25">
        <f t="shared" ref="B92:Q92" si="19">SUM(B70:B91)</f>
        <v>309828.2706271272</v>
      </c>
      <c r="C92" s="25">
        <f t="shared" si="19"/>
        <v>359716.76443125936</v>
      </c>
      <c r="D92" s="25">
        <f t="shared" si="19"/>
        <v>339977.57380259002</v>
      </c>
      <c r="E92" s="25">
        <f t="shared" si="19"/>
        <v>1009522.6088609765</v>
      </c>
      <c r="F92" s="25">
        <f t="shared" si="19"/>
        <v>368686.68023306003</v>
      </c>
      <c r="G92" s="25">
        <f t="shared" si="19"/>
        <v>337068.51105077984</v>
      </c>
      <c r="H92" s="25">
        <f t="shared" si="19"/>
        <v>357013.52154827002</v>
      </c>
      <c r="I92" s="25">
        <f t="shared" si="19"/>
        <v>1062768.7128321098</v>
      </c>
      <c r="J92" s="25">
        <f t="shared" si="19"/>
        <v>337561.78925640986</v>
      </c>
      <c r="K92" s="25">
        <f t="shared" si="19"/>
        <v>309834.45152737998</v>
      </c>
      <c r="L92" s="25">
        <f t="shared" si="19"/>
        <v>337566.31972438004</v>
      </c>
      <c r="M92" s="25">
        <f t="shared" si="19"/>
        <v>984962.56050816982</v>
      </c>
      <c r="N92" s="36">
        <f t="shared" si="19"/>
        <v>314373.44952059153</v>
      </c>
      <c r="O92" s="25">
        <f t="shared" si="19"/>
        <v>376840.71540413023</v>
      </c>
      <c r="P92" s="25">
        <f t="shared" si="19"/>
        <v>389996.73586049984</v>
      </c>
      <c r="Q92" s="25">
        <f t="shared" si="19"/>
        <v>1081210.9007852222</v>
      </c>
    </row>
    <row r="93" spans="1:17" s="23" customFormat="1" x14ac:dyDescent="0.2">
      <c r="A93" s="51" t="s">
        <v>46</v>
      </c>
      <c r="B93" s="44">
        <v>1663.7280352919329</v>
      </c>
      <c r="C93" s="12">
        <v>1663.7280352919329</v>
      </c>
      <c r="D93" s="12">
        <v>3881.7116229576309</v>
      </c>
      <c r="E93" s="17">
        <f t="shared" si="18"/>
        <v>7209.1676935414962</v>
      </c>
      <c r="F93" s="43">
        <v>3881.7116229576309</v>
      </c>
      <c r="G93" s="1">
        <v>3881.0828701579262</v>
      </c>
      <c r="H93" s="43">
        <v>3881.7116229576309</v>
      </c>
      <c r="I93" s="17">
        <f>SUM(F93:H93)</f>
        <v>11644.506116073188</v>
      </c>
      <c r="J93" s="77">
        <v>3881.7116229576309</v>
      </c>
      <c r="K93" s="77">
        <v>3881.7116229576309</v>
      </c>
      <c r="L93" s="77">
        <v>3881.7116229576309</v>
      </c>
      <c r="M93" s="17">
        <f>SUM(J93:L93)</f>
        <v>11645.134868872892</v>
      </c>
      <c r="N93" s="40">
        <v>1245.0906549026913</v>
      </c>
      <c r="O93" s="43">
        <v>1245.0906549026913</v>
      </c>
      <c r="P93" s="43">
        <v>1245.0906549026913</v>
      </c>
      <c r="Q93" s="17">
        <f t="shared" ref="Q93:Q95" si="20">SUM(N93:P93)</f>
        <v>3735.2719647080739</v>
      </c>
    </row>
    <row r="94" spans="1:17" s="23" customFormat="1" x14ac:dyDescent="0.2">
      <c r="A94" s="58" t="s">
        <v>100</v>
      </c>
      <c r="B94" s="43">
        <v>2217.983587665698</v>
      </c>
      <c r="C94" s="12">
        <v>2217.983587665698</v>
      </c>
      <c r="D94" s="12">
        <v>0</v>
      </c>
      <c r="E94" s="17">
        <f t="shared" si="18"/>
        <v>4435.967175331396</v>
      </c>
      <c r="F94" s="43"/>
      <c r="G94" s="76"/>
      <c r="H94" s="43">
        <v>5160.3999999999996</v>
      </c>
      <c r="I94" s="17">
        <f t="shared" ref="I94:I96" si="21">SUM(F94:H94)</f>
        <v>5160.3999999999996</v>
      </c>
      <c r="J94" s="77">
        <v>8860.6</v>
      </c>
      <c r="K94" s="77">
        <v>7060.1</v>
      </c>
      <c r="L94" s="77">
        <v>5000</v>
      </c>
      <c r="M94" s="17">
        <f t="shared" ref="M94:M96" si="22">SUM(J94:L94)</f>
        <v>20920.7</v>
      </c>
      <c r="N94" s="89">
        <v>5977.9</v>
      </c>
      <c r="O94" s="87">
        <v>9281.5492370029024</v>
      </c>
      <c r="P94" s="43">
        <v>13095</v>
      </c>
      <c r="Q94" s="17">
        <f t="shared" si="20"/>
        <v>28354.449237002904</v>
      </c>
    </row>
    <row r="95" spans="1:17" s="23" customFormat="1" x14ac:dyDescent="0.2">
      <c r="A95" s="58" t="s">
        <v>231</v>
      </c>
      <c r="B95" s="43"/>
      <c r="C95" s="12">
        <v>3373.4</v>
      </c>
      <c r="D95" s="12">
        <v>4028.9</v>
      </c>
      <c r="E95" s="17">
        <f t="shared" si="18"/>
        <v>7402.3</v>
      </c>
      <c r="F95" s="43">
        <v>3950</v>
      </c>
      <c r="G95" s="43">
        <v>15287.7</v>
      </c>
      <c r="H95" s="12">
        <v>3937.7000000000698</v>
      </c>
      <c r="I95" s="17">
        <f t="shared" si="21"/>
        <v>23175.400000000071</v>
      </c>
      <c r="J95" s="77">
        <v>11758.83853993</v>
      </c>
      <c r="K95" s="77">
        <v>4722.2409533800001</v>
      </c>
      <c r="L95" s="77">
        <v>4874.5456139600001</v>
      </c>
      <c r="M95" s="17">
        <f t="shared" si="22"/>
        <v>21355.62510727</v>
      </c>
      <c r="N95" s="40">
        <v>3407.3842517600001</v>
      </c>
      <c r="O95" s="43">
        <v>8855.3369729699989</v>
      </c>
      <c r="P95" s="77">
        <v>3937.7000000000044</v>
      </c>
      <c r="Q95" s="17">
        <f t="shared" si="20"/>
        <v>16200.421224730004</v>
      </c>
    </row>
    <row r="96" spans="1:17" s="23" customFormat="1" x14ac:dyDescent="0.2">
      <c r="A96" s="51" t="s">
        <v>60</v>
      </c>
      <c r="B96" s="43">
        <v>899.28361770000004</v>
      </c>
      <c r="C96" s="12">
        <v>138.7094108</v>
      </c>
      <c r="D96" s="12">
        <v>132.662477</v>
      </c>
      <c r="E96" s="17">
        <f t="shared" si="18"/>
        <v>1170.6555055000001</v>
      </c>
      <c r="F96" s="42">
        <v>48.701690999999997</v>
      </c>
      <c r="G96" s="42">
        <v>403.89028500000001</v>
      </c>
      <c r="H96" s="42">
        <v>1828.7195360000001</v>
      </c>
      <c r="I96" s="17">
        <f t="shared" si="21"/>
        <v>2281.3115120000002</v>
      </c>
      <c r="J96" s="77">
        <v>1128.405516</v>
      </c>
      <c r="K96" s="77">
        <v>2074.2714839999999</v>
      </c>
      <c r="L96" s="77">
        <v>1813.8179110000001</v>
      </c>
      <c r="M96" s="17">
        <f t="shared" si="22"/>
        <v>5016.4949109999998</v>
      </c>
      <c r="N96" s="89">
        <v>1259.3125689999999</v>
      </c>
      <c r="O96" s="43">
        <v>2079.8255640000002</v>
      </c>
      <c r="P96" s="43">
        <v>1301.809943</v>
      </c>
      <c r="Q96" s="17">
        <f>SUM(N96:P96)</f>
        <v>4640.9480760000006</v>
      </c>
    </row>
    <row r="97" spans="1:17" s="23" customFormat="1" x14ac:dyDescent="0.2">
      <c r="A97" s="24" t="s">
        <v>63</v>
      </c>
      <c r="B97" s="25">
        <f>B92-B93-B94-B95+B96</f>
        <v>306845.84262186952</v>
      </c>
      <c r="C97" s="25">
        <f t="shared" ref="C97:Q97" si="23">C92-C93-C94-C95+C96</f>
        <v>352600.36221910169</v>
      </c>
      <c r="D97" s="25">
        <f t="shared" si="23"/>
        <v>332199.62465663237</v>
      </c>
      <c r="E97" s="25">
        <f t="shared" si="23"/>
        <v>991645.82949760358</v>
      </c>
      <c r="F97" s="25">
        <f t="shared" si="23"/>
        <v>360903.67030110245</v>
      </c>
      <c r="G97" s="25">
        <f t="shared" si="23"/>
        <v>318303.6184656219</v>
      </c>
      <c r="H97" s="25">
        <f t="shared" si="23"/>
        <v>345862.42946131231</v>
      </c>
      <c r="I97" s="25">
        <f t="shared" si="23"/>
        <v>1025069.7182280367</v>
      </c>
      <c r="J97" s="25">
        <f t="shared" si="23"/>
        <v>314189.04460952227</v>
      </c>
      <c r="K97" s="25">
        <f t="shared" si="23"/>
        <v>296244.67043504241</v>
      </c>
      <c r="L97" s="25">
        <f t="shared" si="23"/>
        <v>325623.88039846241</v>
      </c>
      <c r="M97" s="25">
        <f t="shared" si="23"/>
        <v>936057.59544302698</v>
      </c>
      <c r="N97" s="25">
        <f t="shared" si="23"/>
        <v>305002.3871829288</v>
      </c>
      <c r="O97" s="25">
        <f t="shared" si="23"/>
        <v>359538.56410325464</v>
      </c>
      <c r="P97" s="25">
        <f t="shared" si="23"/>
        <v>373020.75514859712</v>
      </c>
      <c r="Q97" s="25">
        <f t="shared" si="23"/>
        <v>1037561.7064347811</v>
      </c>
    </row>
    <row r="98" spans="1:17" s="23" customFormat="1" ht="14.25" x14ac:dyDescent="0.2">
      <c r="A98" s="8" t="s">
        <v>61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s="23" customFormat="1" x14ac:dyDescent="0.2">
      <c r="A99" s="5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5.75" x14ac:dyDescent="0.25">
      <c r="A100" s="7" t="s">
        <v>92</v>
      </c>
      <c r="B100" s="84" t="s">
        <v>76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</row>
    <row r="101" spans="1:17" x14ac:dyDescent="0.2">
      <c r="A101" s="105" t="s">
        <v>56</v>
      </c>
      <c r="B101" s="103" t="s">
        <v>239</v>
      </c>
      <c r="C101" s="103"/>
      <c r="D101" s="103"/>
      <c r="E101" s="103"/>
      <c r="F101" s="103" t="s">
        <v>240</v>
      </c>
      <c r="G101" s="103"/>
      <c r="H101" s="103"/>
      <c r="I101" s="103"/>
      <c r="J101" s="85" t="s">
        <v>243</v>
      </c>
      <c r="K101" s="85"/>
      <c r="L101" s="85"/>
      <c r="M101" s="85"/>
      <c r="N101" s="85" t="s">
        <v>244</v>
      </c>
      <c r="O101" s="85"/>
      <c r="P101" s="85"/>
      <c r="Q101" s="85"/>
    </row>
    <row r="102" spans="1:17" x14ac:dyDescent="0.2">
      <c r="A102" s="107"/>
      <c r="B102" s="37" t="s">
        <v>48</v>
      </c>
      <c r="C102" s="37" t="s">
        <v>50</v>
      </c>
      <c r="D102" s="37" t="s">
        <v>51</v>
      </c>
      <c r="E102" s="37" t="s">
        <v>65</v>
      </c>
      <c r="F102" s="37" t="s">
        <v>66</v>
      </c>
      <c r="G102" s="37" t="s">
        <v>67</v>
      </c>
      <c r="H102" s="37" t="s">
        <v>68</v>
      </c>
      <c r="I102" s="37" t="s">
        <v>65</v>
      </c>
      <c r="J102" s="37" t="s">
        <v>69</v>
      </c>
      <c r="K102" s="37" t="s">
        <v>70</v>
      </c>
      <c r="L102" s="37" t="s">
        <v>71</v>
      </c>
      <c r="M102" s="37" t="s">
        <v>65</v>
      </c>
      <c r="N102" s="37" t="s">
        <v>72</v>
      </c>
      <c r="O102" s="37" t="s">
        <v>73</v>
      </c>
      <c r="P102" s="37" t="s">
        <v>74</v>
      </c>
      <c r="Q102" s="37" t="s">
        <v>65</v>
      </c>
    </row>
    <row r="103" spans="1:17" x14ac:dyDescent="0.2">
      <c r="A103" s="24" t="s">
        <v>64</v>
      </c>
      <c r="B103" s="12">
        <f>'TaxItem Data 14-15'!B253</f>
        <v>315396.25514733</v>
      </c>
      <c r="C103" s="12">
        <f>'TaxItem Data 14-15'!C253</f>
        <v>310795.1244459101</v>
      </c>
      <c r="D103" s="12">
        <f>'TaxItem Data 14-15'!D253</f>
        <v>473446.16345091001</v>
      </c>
      <c r="E103" s="12">
        <f>'TaxItem Data 14-15'!E253</f>
        <v>1099637.5430441501</v>
      </c>
      <c r="F103" s="12">
        <f>'TaxItem Data 14-15'!F253</f>
        <v>349312.63341925002</v>
      </c>
      <c r="G103" s="12">
        <f>'TaxItem Data 14-15'!G253</f>
        <v>328177.37721125002</v>
      </c>
      <c r="H103" s="12">
        <f>'TaxItem Data 14-15'!H253</f>
        <v>500615.45668425981</v>
      </c>
      <c r="I103" s="12">
        <f>'TaxItem Data 14-15'!I253</f>
        <v>1178105.4673147602</v>
      </c>
      <c r="J103" s="12">
        <f>'TaxItem Data 14-15'!J253</f>
        <v>339527.58191218006</v>
      </c>
      <c r="K103" s="12">
        <f>'TaxItem Data 14-15'!K253</f>
        <v>306445.09512703004</v>
      </c>
      <c r="L103" s="12">
        <f>'TaxItem Data 14-15'!L253</f>
        <v>509233.13907315279</v>
      </c>
      <c r="M103" s="12">
        <f>'TaxItem Data 14-15'!M253</f>
        <v>1155205.8161123628</v>
      </c>
      <c r="N103" s="12">
        <f>'TaxItem Data 14-15'!N253</f>
        <v>314347.52739379992</v>
      </c>
      <c r="O103" s="12">
        <f>'TaxItem Data 14-15'!O253</f>
        <v>324758.08265452948</v>
      </c>
      <c r="P103" s="12">
        <f>'TaxItem Data 14-15'!P253</f>
        <v>513765.19360265008</v>
      </c>
      <c r="Q103" s="12">
        <f>'TaxItem Data 14-15'!Q253</f>
        <v>1152870.8036509794</v>
      </c>
    </row>
    <row r="104" spans="1:17" x14ac:dyDescent="0.2">
      <c r="A104" s="51" t="s">
        <v>75</v>
      </c>
      <c r="B104" s="12">
        <f>SUM('TaxItem Data 14-15'!B254:B258)</f>
        <v>33667.10281583904</v>
      </c>
      <c r="C104" s="12">
        <f>SUM('TaxItem Data 14-15'!C254:C258)</f>
        <v>33667.10281583904</v>
      </c>
      <c r="D104" s="12">
        <f>SUM('TaxItem Data 14-15'!D254:D258)</f>
        <v>33667.10281583904</v>
      </c>
      <c r="E104" s="12">
        <f>SUM('TaxItem Data 14-15'!E254:E258)</f>
        <v>101001.30844751711</v>
      </c>
      <c r="F104" s="12">
        <f>SUM('TaxItem Data 14-15'!F254:F258)</f>
        <v>46209.902815839028</v>
      </c>
      <c r="G104" s="12">
        <f>SUM('TaxItem Data 14-15'!G254:G258)</f>
        <v>34971.502815839034</v>
      </c>
      <c r="H104" s="12">
        <f>SUM('TaxItem Data 14-15'!H254:H258)</f>
        <v>34117.602815839033</v>
      </c>
      <c r="I104" s="12">
        <f>SUM('TaxItem Data 14-15'!I254:I258)</f>
        <v>115299.0084475171</v>
      </c>
      <c r="J104" s="12">
        <f>SUM('TaxItem Data 14-15'!J254:J258)</f>
        <v>37691.55578324903</v>
      </c>
      <c r="K104" s="12">
        <f>SUM('TaxItem Data 14-15'!K254:K258)</f>
        <v>34025.702815839031</v>
      </c>
      <c r="L104" s="12">
        <f>SUM('TaxItem Data 14-15'!L254:L258)</f>
        <v>34167.112625489033</v>
      </c>
      <c r="M104" s="12">
        <f>SUM('TaxItem Data 14-15'!M254:M258)</f>
        <v>105884.3712245771</v>
      </c>
      <c r="N104" s="12">
        <f>SUM('TaxItem Data 14-15'!N254:N258)</f>
        <v>22204.570496361303</v>
      </c>
      <c r="O104" s="12">
        <f>SUM('TaxItem Data 14-15'!O254:O258)</f>
        <v>47257.268996689992</v>
      </c>
      <c r="P104" s="12">
        <f>SUM('TaxItem Data 14-15'!P254:P258)</f>
        <v>34065.699999999997</v>
      </c>
      <c r="Q104" s="12">
        <f>SUM('TaxItem Data 14-15'!Q254:Q258)</f>
        <v>103527.53949305128</v>
      </c>
    </row>
    <row r="105" spans="1:17" x14ac:dyDescent="0.2">
      <c r="A105" s="24" t="s">
        <v>63</v>
      </c>
      <c r="B105" s="25">
        <f>B103-B104</f>
        <v>281729.15233149094</v>
      </c>
      <c r="C105" s="25">
        <f t="shared" ref="C105:Q105" si="24">C103-C104</f>
        <v>277128.02163007105</v>
      </c>
      <c r="D105" s="25">
        <f t="shared" si="24"/>
        <v>439779.06063507096</v>
      </c>
      <c r="E105" s="25">
        <f t="shared" si="24"/>
        <v>998636.234596633</v>
      </c>
      <c r="F105" s="25">
        <f>F103-F104</f>
        <v>303102.73060341098</v>
      </c>
      <c r="G105" s="25">
        <f>G103-G104</f>
        <v>293205.874395411</v>
      </c>
      <c r="H105" s="25">
        <f>H103-H104</f>
        <v>466497.85386842076</v>
      </c>
      <c r="I105" s="25">
        <f t="shared" si="24"/>
        <v>1062806.458867243</v>
      </c>
      <c r="J105" s="25">
        <f t="shared" si="24"/>
        <v>301836.02612893103</v>
      </c>
      <c r="K105" s="25">
        <f t="shared" si="24"/>
        <v>272419.39231119101</v>
      </c>
      <c r="L105" s="25">
        <f t="shared" si="24"/>
        <v>475066.02644766378</v>
      </c>
      <c r="M105" s="25">
        <f t="shared" si="24"/>
        <v>1049321.4448877857</v>
      </c>
      <c r="N105" s="25">
        <f t="shared" si="24"/>
        <v>292142.95689743862</v>
      </c>
      <c r="O105" s="25">
        <f t="shared" si="24"/>
        <v>277500.81365783949</v>
      </c>
      <c r="P105" s="25">
        <f t="shared" si="24"/>
        <v>479699.49360265007</v>
      </c>
      <c r="Q105" s="25">
        <f t="shared" si="24"/>
        <v>1049343.2641579281</v>
      </c>
    </row>
    <row r="106" spans="1:17" s="23" customFormat="1" ht="14.25" x14ac:dyDescent="0.2">
      <c r="A106" s="8" t="s">
        <v>61</v>
      </c>
      <c r="B106" s="1"/>
      <c r="C106" s="1"/>
      <c r="D106" s="1"/>
      <c r="E106" s="1"/>
      <c r="F106" s="1"/>
      <c r="G106" s="1">
        <v>3881.0828701579262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s="23" customFormat="1" x14ac:dyDescent="0.2">
      <c r="A10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s="23" customFormat="1" x14ac:dyDescent="0.2">
      <c r="A10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1"/>
      <c r="Q109" s="1"/>
    </row>
    <row r="110" spans="1:17" x14ac:dyDescent="0.2">
      <c r="E110" s="1"/>
      <c r="F110" s="1"/>
      <c r="G110" s="1"/>
      <c r="H110" s="1"/>
      <c r="I110" s="1"/>
      <c r="J110" s="1"/>
      <c r="K110" s="1"/>
      <c r="L110" s="1"/>
      <c r="M110" s="1"/>
    </row>
  </sheetData>
  <mergeCells count="15">
    <mergeCell ref="B1:Q1"/>
    <mergeCell ref="F68:I68"/>
    <mergeCell ref="F101:I101"/>
    <mergeCell ref="F2:I2"/>
    <mergeCell ref="J2:M2"/>
    <mergeCell ref="N2:Q2"/>
    <mergeCell ref="F35:I35"/>
    <mergeCell ref="A68:A69"/>
    <mergeCell ref="A101:A102"/>
    <mergeCell ref="A2:A3"/>
    <mergeCell ref="A35:A36"/>
    <mergeCell ref="B2:E2"/>
    <mergeCell ref="B35:E35"/>
    <mergeCell ref="B68:E68"/>
    <mergeCell ref="B101:E101"/>
  </mergeCells>
  <phoneticPr fontId="0" type="noConversion"/>
  <pageMargins left="0.75" right="0.75" top="0.66" bottom="0.56999999999999995" header="0.3" footer="0.5"/>
  <pageSetup paperSize="9" scale="55" fitToHeight="3" orientation="landscape" horizontalDpi="300" verticalDpi="300" r:id="rId1"/>
  <headerFooter alignWithMargins="0">
    <oddHeader>&amp;C&amp;"Arial,Bold"&amp;12TANZANIA REVENUE AUTHORITY
Actual Revenue Collections (Quarterly) for 2008/09 by Regions</oddHeader>
  </headerFooter>
  <rowBreaks count="2" manualBreakCount="2">
    <brk id="30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Departmental Data 14-15</vt:lpstr>
      <vt:lpstr>TaxItem Data 14-15</vt:lpstr>
      <vt:lpstr>Regional Data 14-15</vt:lpstr>
    </vt:vector>
  </TitlesOfParts>
  <Company>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 Data Warehouse</dc:creator>
  <cp:lastModifiedBy>Stephen S. Mfikwa</cp:lastModifiedBy>
  <cp:lastPrinted>2009-11-05T06:42:35Z</cp:lastPrinted>
  <dcterms:created xsi:type="dcterms:W3CDTF">2006-12-06T22:38:00Z</dcterms:created>
  <dcterms:modified xsi:type="dcterms:W3CDTF">2015-08-14T13:40:49Z</dcterms:modified>
</cp:coreProperties>
</file>